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3.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harts/chart22.xml" ContentType="application/vnd.openxmlformats-officedocument.drawingml.chart+xml"/>
  <Override PartName="/xl/drawings/drawing6.xml" ContentType="application/vnd.openxmlformats-officedocument.drawingml.chartshapes+xml"/>
  <Override PartName="/xl/charts/chart23.xml" ContentType="application/vnd.openxmlformats-officedocument.drawingml.chart+xml"/>
  <Override PartName="/xl/drawings/drawing7.xml" ContentType="application/vnd.openxmlformats-officedocument.drawingml.chartshapes+xml"/>
  <Override PartName="/xl/charts/chart24.xml" ContentType="application/vnd.openxmlformats-officedocument.drawingml.chart+xml"/>
  <Override PartName="/xl/drawings/drawing8.xml" ContentType="application/vnd.openxmlformats-officedocument.drawingml.chartshapes+xml"/>
  <Override PartName="/xl/charts/chart25.xml" ContentType="application/vnd.openxmlformats-officedocument.drawingml.chart+xml"/>
  <Override PartName="/xl/drawings/drawing9.xml" ContentType="application/vnd.openxmlformats-officedocument.drawingml.chartshapes+xml"/>
  <Override PartName="/xl/charts/chart26.xml" ContentType="application/vnd.openxmlformats-officedocument.drawingml.chart+xml"/>
  <Override PartName="/xl/drawings/drawing10.xml" ContentType="application/vnd.openxmlformats-officedocument.drawingml.chartshapes+xml"/>
  <Override PartName="/xl/charts/chart27.xml" ContentType="application/vnd.openxmlformats-officedocument.drawingml.chart+xml"/>
  <Override PartName="/xl/drawings/drawing11.xml" ContentType="application/vnd.openxmlformats-officedocument.drawingml.chartshapes+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3.xml" ContentType="application/vnd.openxmlformats-officedocument.spreadsheetml.comments+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4.xml" ContentType="application/vnd.openxmlformats-officedocument.spreadsheetml.comments+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drawings/drawing1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drawings/drawing15.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5.xml" ContentType="application/vnd.openxmlformats-officedocument.spreadsheetml.comments+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COMMUNICATIONS\Website Redesign 2016\Resources to be added\"/>
    </mc:Choice>
  </mc:AlternateContent>
  <workbookProtection workbookPassword="C66B" lockStructure="1"/>
  <bookViews>
    <workbookView xWindow="0" yWindow="0" windowWidth="24000" windowHeight="9135" tabRatio="781"/>
  </bookViews>
  <sheets>
    <sheet name="1a. About the Calculator" sheetId="32" r:id="rId1"/>
    <sheet name="1b. Getting Started" sheetId="33" r:id="rId2"/>
    <sheet name="1c. FAQs" sheetId="34" r:id="rId3"/>
    <sheet name="2.Data Input" sheetId="22" r:id="rId4"/>
    <sheet name="3.Investment Wksht (optional)" sheetId="31" r:id="rId5"/>
    <sheet name="4.Current Outcomes" sheetId="16" r:id="rId6"/>
    <sheet name="5.Current Investments &amp; Costs" sheetId="27" r:id="rId7"/>
    <sheet name="6.Change PH Exits" sheetId="7" r:id="rId8"/>
    <sheet name="7.Change LOS" sheetId="8" r:id="rId9"/>
    <sheet name="8.Change Investments" sheetId="9" r:id="rId10"/>
    <sheet name="9.Change Returns to Hmls" sheetId="28" r:id="rId11"/>
    <sheet name="10.Summary of Changes" sheetId="10" r:id="rId12"/>
    <sheet name="11.Change All Calculator" sheetId="29" r:id="rId13"/>
    <sheet name="Formulas" sheetId="23" state="hidden" r:id="rId14"/>
  </sheets>
  <definedNames>
    <definedName name="_xlnm.Print_Area" localSheetId="11">'10.Summary of Changes'!$A$1:$E$114,'10.Summary of Changes'!$G$1:$J$114,'10.Summary of Changes'!$L$1:$O$114</definedName>
    <definedName name="_xlnm.Print_Area" localSheetId="12">'11.Change All Calculator'!$A$1:$F$116,'11.Change All Calculator'!$H$1:$L$116,'11.Change All Calculator'!$N$1:$Q$116</definedName>
    <definedName name="_xlnm.Print_Area" localSheetId="2">'1c. FAQs'!$A$1:$G$139</definedName>
    <definedName name="_xlnm.Print_Area" localSheetId="3">'2.Data Input'!$A$1:$S$34,'2.Data Input'!$A$35:$I$71</definedName>
    <definedName name="_xlnm.Print_Area" localSheetId="5">'4.Current Outcomes'!$A$2:$F$60,'4.Current Outcomes'!$H$2:$L$60,'4.Current Outcomes'!$N$2:$S$60</definedName>
    <definedName name="_xlnm.Print_Area" localSheetId="6">'5.Current Investments &amp; Costs'!$A$3:$E$41,'5.Current Investments &amp; Costs'!$G$3:$J$41,'5.Current Investments &amp; Costs'!$L$3:$P$41</definedName>
    <definedName name="_xlnm.Print_Area" localSheetId="7">'6.Change PH Exits'!$A$1:$F$38,'6.Change PH Exits'!$H$1:$L$38,'6.Change PH Exits'!$N$1:$Q$38</definedName>
    <definedName name="_xlnm.Print_Area" localSheetId="8">'7.Change LOS'!$A$1:$F$55,'7.Change LOS'!$H:$L,'7.Change LOS'!$N:$Q</definedName>
    <definedName name="_xlnm.Print_Area" localSheetId="9">'8.Change Investments'!$A$1:$F$66,'8.Change Investments'!$H$1:$L$66,'8.Change Investments'!$N$1:$Q$66</definedName>
    <definedName name="_xlnm.Print_Area" localSheetId="10">'9.Change Returns to Hmls'!$A$1:$F$38,'9.Change Returns to Hmls'!$H$1:$L$38,'9.Change Returns to Hmls'!$N$1:$Q$38</definedName>
    <definedName name="_xlnm.Print_Titles" localSheetId="11">'10.Summary of Changes'!$1:$2</definedName>
    <definedName name="_xlnm.Print_Titles" localSheetId="12">'11.Change All Calculator'!$1:$1</definedName>
    <definedName name="_xlnm.Print_Titles" localSheetId="5">'4.Current Outcomes'!$2:$9</definedName>
    <definedName name="_xlnm.Print_Titles" localSheetId="6">'5.Current Investments &amp; Costs'!$2:$2</definedName>
    <definedName name="_xlnm.Print_Titles" localSheetId="7">'6.Change PH Exits'!$2:$6</definedName>
    <definedName name="_xlnm.Print_Titles" localSheetId="8">'7.Change LOS'!$2:$6</definedName>
    <definedName name="_xlnm.Print_Titles" localSheetId="9">'8.Change Investments'!$2:$8</definedName>
    <definedName name="_xlnm.Print_Titles" localSheetId="10">'9.Change Returns to Hmls'!$2:$6</definedName>
  </definedNames>
  <calcPr calcId="152511"/>
</workbook>
</file>

<file path=xl/calcChain.xml><?xml version="1.0" encoding="utf-8"?>
<calcChain xmlns="http://schemas.openxmlformats.org/spreadsheetml/2006/main">
  <c r="G23" i="22" l="1"/>
  <c r="D14" i="22"/>
  <c r="E14" i="22"/>
  <c r="D7" i="16" s="1"/>
  <c r="CI6" i="23" s="1"/>
  <c r="D15" i="22"/>
  <c r="J6" i="16" s="1"/>
  <c r="CJ5" i="23" s="1"/>
  <c r="E15" i="22"/>
  <c r="J7" i="16" s="1"/>
  <c r="CJ6" i="23" s="1"/>
  <c r="C15" i="22"/>
  <c r="J5" i="16" s="1"/>
  <c r="CJ4" i="23" s="1"/>
  <c r="C14" i="22"/>
  <c r="D5" i="16" s="1"/>
  <c r="CI4" i="23" s="1"/>
  <c r="C23" i="31"/>
  <c r="D23" i="31"/>
  <c r="D26" i="31" s="1"/>
  <c r="E23" i="31"/>
  <c r="B23" i="31"/>
  <c r="C16" i="31"/>
  <c r="D16" i="31"/>
  <c r="E16" i="31"/>
  <c r="B16" i="31"/>
  <c r="D25" i="22"/>
  <c r="E25" i="22"/>
  <c r="C25" i="22"/>
  <c r="C26" i="22"/>
  <c r="D19" i="22"/>
  <c r="E19" i="22"/>
  <c r="C19" i="22"/>
  <c r="D13" i="22"/>
  <c r="E13" i="22"/>
  <c r="C13" i="22"/>
  <c r="D10" i="22"/>
  <c r="E10" i="22"/>
  <c r="F10" i="22"/>
  <c r="C10" i="22"/>
  <c r="D7" i="22"/>
  <c r="E7" i="22"/>
  <c r="F7" i="22"/>
  <c r="H10" i="22" s="1"/>
  <c r="C7" i="22"/>
  <c r="D27" i="22"/>
  <c r="D33" i="22" s="1"/>
  <c r="E27" i="22"/>
  <c r="E33" i="22" s="1"/>
  <c r="D26" i="22"/>
  <c r="E26" i="22"/>
  <c r="D21" i="22"/>
  <c r="E21" i="22"/>
  <c r="D20" i="22"/>
  <c r="E20" i="22"/>
  <c r="C20" i="22"/>
  <c r="H9" i="22"/>
  <c r="H8" i="22"/>
  <c r="C21" i="22"/>
  <c r="D16" i="22" l="1"/>
  <c r="P6" i="16" s="1"/>
  <c r="CK5" i="23" s="1"/>
  <c r="D6" i="16"/>
  <c r="CI5" i="23" s="1"/>
  <c r="C16" i="22"/>
  <c r="P5" i="16" s="1"/>
  <c r="CK4" i="23" s="1"/>
  <c r="E16" i="22"/>
  <c r="P7" i="16" s="1"/>
  <c r="CK6" i="23" s="1"/>
  <c r="C22" i="22"/>
  <c r="G25" i="22"/>
  <c r="G7" i="22"/>
  <c r="C27" i="22"/>
  <c r="C33" i="22" s="1"/>
  <c r="C30" i="22" s="1"/>
  <c r="CN7" i="23"/>
  <c r="CN6" i="23"/>
  <c r="CP13" i="23" s="1"/>
  <c r="CN5" i="23"/>
  <c r="CP12" i="23" s="1"/>
  <c r="CN4" i="23"/>
  <c r="CO11" i="23" s="1"/>
  <c r="CO7" i="23"/>
  <c r="CO6" i="23"/>
  <c r="CP20" i="23" s="1"/>
  <c r="CO5" i="23"/>
  <c r="CP19" i="23" s="1"/>
  <c r="CO4" i="23"/>
  <c r="CP18" i="23" s="1"/>
  <c r="BZ83" i="23"/>
  <c r="BT112" i="23" s="1"/>
  <c r="BK83" i="23"/>
  <c r="AV40" i="23" s="1"/>
  <c r="BZ75" i="23"/>
  <c r="BT97" i="23" s="1"/>
  <c r="BK75" i="23"/>
  <c r="BZ131" i="23"/>
  <c r="BZ115" i="23"/>
  <c r="BZ119" i="23"/>
  <c r="BZ122" i="23"/>
  <c r="BZ100" i="23"/>
  <c r="BZ101" i="23"/>
  <c r="BZ104" i="23"/>
  <c r="BZ137" i="23"/>
  <c r="BZ136" i="23"/>
  <c r="BZ134" i="23"/>
  <c r="BZ133" i="23"/>
  <c r="BZ130" i="23"/>
  <c r="BZ121" i="23"/>
  <c r="BZ118" i="23"/>
  <c r="BZ116" i="23"/>
  <c r="BZ107" i="23"/>
  <c r="BZ106" i="23"/>
  <c r="BZ103" i="23"/>
  <c r="CP6" i="23" l="1"/>
  <c r="CO12" i="23"/>
  <c r="CO13" i="23"/>
  <c r="CP5" i="23"/>
  <c r="CO19" i="23"/>
  <c r="CP11" i="23"/>
  <c r="CP7" i="23"/>
  <c r="CP4" i="23"/>
  <c r="CO20" i="23"/>
  <c r="CO18" i="23"/>
  <c r="BK91" i="23"/>
  <c r="AV54" i="23" s="1"/>
  <c r="BZ91" i="23"/>
  <c r="BT127" i="23" s="1"/>
  <c r="AV26" i="23"/>
  <c r="BE97" i="23"/>
  <c r="BK137" i="23"/>
  <c r="BK136" i="23"/>
  <c r="BK134" i="23"/>
  <c r="BK133" i="23"/>
  <c r="BK131" i="23"/>
  <c r="BK130" i="23"/>
  <c r="BK122" i="23"/>
  <c r="BK121" i="23"/>
  <c r="BK119" i="23"/>
  <c r="BK118" i="23"/>
  <c r="BK116" i="23"/>
  <c r="BK115" i="23"/>
  <c r="BK100" i="23"/>
  <c r="BK101" i="23"/>
  <c r="BK103" i="23"/>
  <c r="BK104" i="23"/>
  <c r="BK106" i="23"/>
  <c r="BK107" i="23"/>
  <c r="G5" i="22" l="1"/>
  <c r="C19" i="31" l="1"/>
  <c r="D19" i="31"/>
  <c r="E19" i="31"/>
  <c r="B19" i="31"/>
  <c r="E26" i="31"/>
  <c r="C26" i="31"/>
  <c r="B26" i="31"/>
  <c r="P15" i="29" l="1"/>
  <c r="P16" i="29"/>
  <c r="P17" i="29"/>
  <c r="P14" i="29"/>
  <c r="K18" i="29"/>
  <c r="E18" i="29"/>
  <c r="L7" i="16"/>
  <c r="L6" i="16"/>
  <c r="L5" i="16"/>
  <c r="K7" i="16"/>
  <c r="K6" i="16"/>
  <c r="K5" i="16"/>
  <c r="F7" i="16"/>
  <c r="F6" i="16"/>
  <c r="F5" i="16"/>
  <c r="E7" i="16"/>
  <c r="E6" i="16"/>
  <c r="E5" i="16"/>
  <c r="C7" i="16"/>
  <c r="I7" i="16"/>
  <c r="C6" i="16"/>
  <c r="I6" i="16"/>
  <c r="C5" i="16"/>
  <c r="I5" i="16"/>
  <c r="I100" i="10"/>
  <c r="I101" i="10"/>
  <c r="I102" i="10"/>
  <c r="I99" i="10"/>
  <c r="D102" i="10"/>
  <c r="D100" i="10"/>
  <c r="D101" i="10"/>
  <c r="D99" i="10"/>
  <c r="Q5" i="16" l="1"/>
  <c r="R6" i="16"/>
  <c r="E9" i="16"/>
  <c r="F9" i="16"/>
  <c r="Q6" i="16"/>
  <c r="C8" i="16"/>
  <c r="BU38" i="23"/>
  <c r="BV38" i="23" s="1"/>
  <c r="I8" i="16"/>
  <c r="I9" i="16" s="1"/>
  <c r="BU54" i="23"/>
  <c r="BV54" i="23" s="1"/>
  <c r="P18" i="29"/>
  <c r="O5" i="16"/>
  <c r="O6" i="16"/>
  <c r="R7" i="16"/>
  <c r="R5" i="16"/>
  <c r="K9" i="16"/>
  <c r="L9" i="16"/>
  <c r="Q7" i="16"/>
  <c r="O7" i="16"/>
  <c r="R14" i="23"/>
  <c r="R13" i="23"/>
  <c r="R12" i="23"/>
  <c r="R7" i="23"/>
  <c r="BF7" i="23" s="1"/>
  <c r="BF105" i="23" s="1"/>
  <c r="R6" i="23"/>
  <c r="BF6" i="23" s="1"/>
  <c r="BF102" i="23" s="1"/>
  <c r="R5" i="23"/>
  <c r="BF5" i="23" s="1"/>
  <c r="BF99" i="23" s="1"/>
  <c r="E14" i="23"/>
  <c r="E13" i="23"/>
  <c r="E12" i="23"/>
  <c r="E7" i="23"/>
  <c r="E6" i="23"/>
  <c r="E5" i="23"/>
  <c r="CJ13" i="23"/>
  <c r="CJ12" i="23"/>
  <c r="CJ11" i="23"/>
  <c r="CI13" i="23"/>
  <c r="CI12" i="23"/>
  <c r="CI11" i="23"/>
  <c r="BL102" i="23" l="1"/>
  <c r="BL105" i="23"/>
  <c r="BF108" i="23"/>
  <c r="BL99" i="23"/>
  <c r="BU7" i="23"/>
  <c r="BF28" i="23"/>
  <c r="BU6" i="23"/>
  <c r="BF27" i="23"/>
  <c r="BU5" i="23"/>
  <c r="BF26" i="23"/>
  <c r="Q9" i="16"/>
  <c r="R9" i="16"/>
  <c r="O8" i="16"/>
  <c r="O9" i="16" s="1"/>
  <c r="C9" i="16"/>
  <c r="CK13" i="23"/>
  <c r="CK12" i="23"/>
  <c r="CK11" i="23"/>
  <c r="BU28" i="23" l="1"/>
  <c r="BX28" i="23" s="1"/>
  <c r="BU105" i="23"/>
  <c r="CA105" i="23" s="1"/>
  <c r="BU27" i="23"/>
  <c r="BX27" i="23" s="1"/>
  <c r="BU102" i="23"/>
  <c r="CA102" i="23" s="1"/>
  <c r="BU26" i="23"/>
  <c r="BX26" i="23" s="1"/>
  <c r="BU99" i="23"/>
  <c r="BF29" i="23"/>
  <c r="BL108" i="23"/>
  <c r="CA99" i="23" l="1"/>
  <c r="BU108" i="23"/>
  <c r="CA108" i="23" s="1"/>
  <c r="BU29" i="23"/>
  <c r="BX29" i="23" s="1"/>
  <c r="AW12" i="23"/>
  <c r="CJ18" i="23"/>
  <c r="N99" i="10"/>
  <c r="I103" i="10"/>
  <c r="D103" i="10"/>
  <c r="N102" i="10"/>
  <c r="N101" i="10"/>
  <c r="N100" i="10"/>
  <c r="J4" i="7"/>
  <c r="J4" i="29" s="1"/>
  <c r="BY12" i="23" s="1"/>
  <c r="H106" i="10" l="1"/>
  <c r="AI12" i="23"/>
  <c r="N103" i="10"/>
  <c r="I106" i="10" l="1"/>
  <c r="BJ12" i="23" s="1"/>
  <c r="E8" i="9"/>
  <c r="K8" i="9"/>
  <c r="P5" i="9"/>
  <c r="P6" i="9"/>
  <c r="P7" i="9"/>
  <c r="P4" i="9"/>
  <c r="G13" i="23"/>
  <c r="G14" i="23"/>
  <c r="G15" i="23"/>
  <c r="G12" i="23"/>
  <c r="G6" i="23"/>
  <c r="G7" i="23"/>
  <c r="G8" i="23"/>
  <c r="G5" i="23"/>
  <c r="P8" i="9" l="1"/>
  <c r="AD14" i="23" l="1"/>
  <c r="AD13" i="23"/>
  <c r="AS13" i="23" s="1"/>
  <c r="AD12" i="23"/>
  <c r="AS12" i="23" s="1"/>
  <c r="AD7" i="23"/>
  <c r="AD6" i="23"/>
  <c r="AS6" i="23" s="1"/>
  <c r="AD5" i="23"/>
  <c r="AB26" i="23" s="1"/>
  <c r="D37" i="23"/>
  <c r="G37" i="23" s="1"/>
  <c r="O14" i="23"/>
  <c r="O13" i="23"/>
  <c r="O12" i="23"/>
  <c r="AC12" i="23" s="1"/>
  <c r="AR12" i="23" s="1"/>
  <c r="O7" i="23"/>
  <c r="AC7" i="23" s="1"/>
  <c r="O6" i="23"/>
  <c r="O5" i="23"/>
  <c r="N14" i="23"/>
  <c r="N13" i="23"/>
  <c r="N12" i="23"/>
  <c r="N7" i="23"/>
  <c r="N6" i="23"/>
  <c r="N5" i="23"/>
  <c r="D43" i="23"/>
  <c r="D32" i="23"/>
  <c r="G20" i="23"/>
  <c r="G21" i="23"/>
  <c r="G22" i="23"/>
  <c r="G19" i="23"/>
  <c r="D39" i="23"/>
  <c r="G39" i="23" s="1"/>
  <c r="D38" i="23"/>
  <c r="G38" i="23" s="1"/>
  <c r="D27" i="23"/>
  <c r="D15" i="23"/>
  <c r="D14" i="23"/>
  <c r="D13" i="23"/>
  <c r="D12" i="23"/>
  <c r="D8" i="23"/>
  <c r="D7" i="23"/>
  <c r="D6" i="23"/>
  <c r="D5" i="23"/>
  <c r="C32" i="22"/>
  <c r="D32" i="22"/>
  <c r="E32" i="22"/>
  <c r="G24" i="22"/>
  <c r="CP27" i="23"/>
  <c r="CP26" i="23"/>
  <c r="CP25" i="23"/>
  <c r="G17" i="22"/>
  <c r="G26" i="22" s="1"/>
  <c r="G18" i="22"/>
  <c r="CO27" i="23"/>
  <c r="CO26" i="23"/>
  <c r="CO25" i="23"/>
  <c r="G11" i="22"/>
  <c r="G12" i="22"/>
  <c r="G6" i="22"/>
  <c r="J8" i="23"/>
  <c r="E33" i="23" s="1"/>
  <c r="G8" i="22"/>
  <c r="J15" i="23"/>
  <c r="E44" i="23" s="1"/>
  <c r="G9" i="22"/>
  <c r="G32" i="22" l="1"/>
  <c r="G27" i="22"/>
  <c r="G33" i="22" s="1"/>
  <c r="G15" i="22"/>
  <c r="J9" i="16" s="1"/>
  <c r="G14" i="22"/>
  <c r="G20" i="22"/>
  <c r="D6" i="9"/>
  <c r="D16" i="29" s="1"/>
  <c r="F7" i="23"/>
  <c r="S7" i="23" s="1"/>
  <c r="F6" i="23"/>
  <c r="F13" i="23"/>
  <c r="G21" i="22"/>
  <c r="F5" i="23"/>
  <c r="S5" i="23" s="1"/>
  <c r="F12" i="23"/>
  <c r="G27" i="23"/>
  <c r="P12" i="23"/>
  <c r="Q12" i="23" s="1"/>
  <c r="N68" i="23" s="1"/>
  <c r="AB7" i="23"/>
  <c r="AQ7" i="23" s="1"/>
  <c r="P7" i="23"/>
  <c r="Q7" i="23" s="1"/>
  <c r="N64" i="23" s="1"/>
  <c r="AB6" i="23"/>
  <c r="AQ6" i="23" s="1"/>
  <c r="P6" i="23"/>
  <c r="Q6" i="23" s="1"/>
  <c r="N63" i="23" s="1"/>
  <c r="AB5" i="23"/>
  <c r="AQ5" i="23" s="1"/>
  <c r="P5" i="23"/>
  <c r="Q5" i="23" s="1"/>
  <c r="N62" i="23" s="1"/>
  <c r="AB14" i="23"/>
  <c r="AQ14" i="23" s="1"/>
  <c r="P14" i="23"/>
  <c r="Q14" i="23" s="1"/>
  <c r="N70" i="23" s="1"/>
  <c r="AB13" i="23"/>
  <c r="AQ13" i="23" s="1"/>
  <c r="P13" i="23"/>
  <c r="Q13" i="23" s="1"/>
  <c r="N69" i="23" s="1"/>
  <c r="J6" i="9"/>
  <c r="J16" i="29" s="1"/>
  <c r="L16" i="29" s="1"/>
  <c r="F14" i="23"/>
  <c r="S14" i="23" s="1"/>
  <c r="O4" i="7"/>
  <c r="O4" i="29" s="1"/>
  <c r="AE14" i="23"/>
  <c r="AT14" i="23" s="1"/>
  <c r="AQ42" i="23" s="1"/>
  <c r="BU85" i="23" s="1"/>
  <c r="BX85" i="23" s="1"/>
  <c r="AE7" i="23"/>
  <c r="AT7" i="23" s="1"/>
  <c r="AQ28" i="23" s="1"/>
  <c r="D30" i="22"/>
  <c r="AE5" i="23"/>
  <c r="D4" i="28" s="1"/>
  <c r="AR7" i="23"/>
  <c r="D54" i="23"/>
  <c r="BF70" i="23" s="1"/>
  <c r="BG70" i="23" s="1"/>
  <c r="BU70" i="23"/>
  <c r="BV70" i="23" s="1"/>
  <c r="C28" i="22"/>
  <c r="AH19" i="23" s="1"/>
  <c r="AH6" i="23"/>
  <c r="AW13" i="23"/>
  <c r="CJ19" i="23"/>
  <c r="J5" i="7"/>
  <c r="AH7" i="23"/>
  <c r="CJ20" i="23"/>
  <c r="AW14" i="23"/>
  <c r="J6" i="7"/>
  <c r="J6" i="29" s="1"/>
  <c r="BY14" i="23" s="1"/>
  <c r="CI18" i="23"/>
  <c r="AW5" i="23"/>
  <c r="D4" i="7"/>
  <c r="D22" i="22"/>
  <c r="O5" i="7" s="1"/>
  <c r="O5" i="29" s="1"/>
  <c r="C34" i="22"/>
  <c r="E22" i="22"/>
  <c r="O6" i="7" s="1"/>
  <c r="O6" i="29" s="1"/>
  <c r="AE6" i="23"/>
  <c r="AT6" i="23" s="1"/>
  <c r="AQ27" i="23" s="1"/>
  <c r="J22" i="23"/>
  <c r="E55" i="23" s="1"/>
  <c r="AH13" i="23"/>
  <c r="CI19" i="23"/>
  <c r="AW6" i="23"/>
  <c r="D5" i="7"/>
  <c r="AH12" i="23"/>
  <c r="E30" i="22"/>
  <c r="AH14" i="23"/>
  <c r="AH5" i="23"/>
  <c r="CI20" i="23"/>
  <c r="AW7" i="23"/>
  <c r="D6" i="7"/>
  <c r="D6" i="29" s="1"/>
  <c r="BY7" i="23" s="1"/>
  <c r="AE13" i="23"/>
  <c r="AT13" i="23" s="1"/>
  <c r="AQ41" i="23" s="1"/>
  <c r="BU84" i="23" s="1"/>
  <c r="BX84" i="23" s="1"/>
  <c r="D29" i="22"/>
  <c r="AE12" i="23"/>
  <c r="AT12" i="23" s="1"/>
  <c r="AQ40" i="23" s="1"/>
  <c r="AS14" i="23"/>
  <c r="AE26" i="23"/>
  <c r="AS5" i="23"/>
  <c r="AB39" i="23"/>
  <c r="AE39" i="23" s="1"/>
  <c r="AB28" i="23"/>
  <c r="AE28" i="23" s="1"/>
  <c r="AS7" i="23"/>
  <c r="AJ12" i="23"/>
  <c r="AC38" i="23" s="1"/>
  <c r="AF38" i="23" s="1"/>
  <c r="AB38" i="23"/>
  <c r="AE38" i="23" s="1"/>
  <c r="AY12" i="23"/>
  <c r="AB27" i="23"/>
  <c r="AB40" i="23"/>
  <c r="R19" i="23"/>
  <c r="N39" i="23"/>
  <c r="Q39" i="23" s="1"/>
  <c r="BF13" i="23"/>
  <c r="AD21" i="23"/>
  <c r="N38" i="23"/>
  <c r="Q38" i="23" s="1"/>
  <c r="BF12" i="23"/>
  <c r="E43" i="23"/>
  <c r="BF54" i="23"/>
  <c r="BG54" i="23" s="1"/>
  <c r="N28" i="23"/>
  <c r="Q28" i="23" s="1"/>
  <c r="E32" i="23"/>
  <c r="BF38" i="23"/>
  <c r="BG38" i="23" s="1"/>
  <c r="N40" i="23"/>
  <c r="BF14" i="23"/>
  <c r="R20" i="23"/>
  <c r="H15" i="23"/>
  <c r="J7" i="9"/>
  <c r="J17" i="29" s="1"/>
  <c r="L17" i="29" s="1"/>
  <c r="H6" i="23"/>
  <c r="D5" i="9"/>
  <c r="D15" i="29" s="1"/>
  <c r="H13" i="23"/>
  <c r="J5" i="9"/>
  <c r="J15" i="29" s="1"/>
  <c r="L15" i="29" s="1"/>
  <c r="E21" i="23"/>
  <c r="D50" i="23" s="1"/>
  <c r="G50" i="23" s="1"/>
  <c r="N27" i="23"/>
  <c r="Q27" i="23" s="1"/>
  <c r="H8" i="23"/>
  <c r="D7" i="9"/>
  <c r="D17" i="29" s="1"/>
  <c r="H5" i="23"/>
  <c r="D4" i="9"/>
  <c r="D14" i="29" s="1"/>
  <c r="H12" i="23"/>
  <c r="J4" i="9"/>
  <c r="J14" i="29" s="1"/>
  <c r="N21" i="23"/>
  <c r="O19" i="23"/>
  <c r="N26" i="23"/>
  <c r="Q26" i="23" s="1"/>
  <c r="AC14" i="23"/>
  <c r="AR14" i="23" s="1"/>
  <c r="AD20" i="23"/>
  <c r="AS20" i="23" s="1"/>
  <c r="N19" i="23"/>
  <c r="AC5" i="23"/>
  <c r="AC19" i="23" s="1"/>
  <c r="AC13" i="23"/>
  <c r="AR13" i="23" s="1"/>
  <c r="R21" i="23"/>
  <c r="AD19" i="23"/>
  <c r="AS19" i="23" s="1"/>
  <c r="N20" i="23"/>
  <c r="AB12" i="23"/>
  <c r="AQ12" i="23" s="1"/>
  <c r="AC6" i="23"/>
  <c r="O20" i="23"/>
  <c r="O21" i="23"/>
  <c r="E19" i="23"/>
  <c r="D48" i="23" s="1"/>
  <c r="G48" i="23" s="1"/>
  <c r="D26" i="23"/>
  <c r="D22" i="23"/>
  <c r="H7" i="23"/>
  <c r="H14" i="23"/>
  <c r="D40" i="23"/>
  <c r="G40" i="23" s="1"/>
  <c r="D20" i="23"/>
  <c r="E20" i="23"/>
  <c r="D49" i="23" s="1"/>
  <c r="G49" i="23" s="1"/>
  <c r="D28" i="23"/>
  <c r="D19" i="23"/>
  <c r="D21" i="23"/>
  <c r="E34" i="22"/>
  <c r="D34" i="22"/>
  <c r="E29" i="22"/>
  <c r="E31" i="22" s="1"/>
  <c r="D28" i="22"/>
  <c r="C29" i="22"/>
  <c r="E28" i="22"/>
  <c r="G10" i="22"/>
  <c r="G19" i="22"/>
  <c r="G13" i="22"/>
  <c r="G28" i="22" l="1"/>
  <c r="G30" i="22"/>
  <c r="G34" i="22"/>
  <c r="C31" i="22"/>
  <c r="G29" i="22"/>
  <c r="G16" i="22"/>
  <c r="P9" i="16" s="1"/>
  <c r="D9" i="16"/>
  <c r="Q62" i="23"/>
  <c r="N65" i="23"/>
  <c r="Q65" i="23" s="1"/>
  <c r="Q70" i="23"/>
  <c r="Q63" i="23"/>
  <c r="N71" i="23"/>
  <c r="Q68" i="23"/>
  <c r="Q69" i="23"/>
  <c r="Q64" i="23"/>
  <c r="D31" i="22"/>
  <c r="F6" i="9"/>
  <c r="D61" i="23" s="1"/>
  <c r="I6" i="23"/>
  <c r="E27" i="23" s="1"/>
  <c r="F27" i="23" s="1"/>
  <c r="I12" i="23"/>
  <c r="E37" i="23" s="1"/>
  <c r="F37" i="23" s="1"/>
  <c r="O16" i="29"/>
  <c r="Q16" i="29" s="1"/>
  <c r="BW21" i="23" s="1"/>
  <c r="I13" i="23"/>
  <c r="F16" i="29"/>
  <c r="BU145" i="23" s="1"/>
  <c r="C101" i="10"/>
  <c r="E101" i="10" s="1"/>
  <c r="BH7" i="23" s="1"/>
  <c r="BL7" i="23" s="1"/>
  <c r="F21" i="23"/>
  <c r="S21" i="23" s="1"/>
  <c r="G28" i="23"/>
  <c r="F20" i="23"/>
  <c r="S20" i="23" s="1"/>
  <c r="G26" i="23"/>
  <c r="I7" i="23"/>
  <c r="E28" i="23" s="1"/>
  <c r="F28" i="23" s="1"/>
  <c r="I5" i="23"/>
  <c r="D6" i="28"/>
  <c r="C113" i="10" s="1"/>
  <c r="AK12" i="23"/>
  <c r="AC44" i="23" s="1"/>
  <c r="AF44" i="23" s="1"/>
  <c r="AB21" i="23"/>
  <c r="AQ21" i="23" s="1"/>
  <c r="P21" i="23"/>
  <c r="Q21" i="23" s="1"/>
  <c r="N76" i="23" s="1"/>
  <c r="AB20" i="23"/>
  <c r="AQ20" i="23" s="1"/>
  <c r="P20" i="23"/>
  <c r="Q20" i="23" s="1"/>
  <c r="AB19" i="23"/>
  <c r="AQ19" i="23" s="1"/>
  <c r="P19" i="23"/>
  <c r="Q19" i="23" s="1"/>
  <c r="I14" i="23"/>
  <c r="BW14" i="23"/>
  <c r="CA14" i="23" s="1"/>
  <c r="BV145" i="23"/>
  <c r="H19" i="23"/>
  <c r="F19" i="23"/>
  <c r="O6" i="9"/>
  <c r="Q6" i="9" s="1"/>
  <c r="L6" i="9"/>
  <c r="E61" i="23" s="1"/>
  <c r="H101" i="10"/>
  <c r="BW13" i="23"/>
  <c r="CA13" i="23" s="1"/>
  <c r="BV144" i="23"/>
  <c r="BW15" i="23"/>
  <c r="BV146" i="23"/>
  <c r="BU83" i="23"/>
  <c r="BX83" i="23" s="1"/>
  <c r="BF83" i="23"/>
  <c r="BF77" i="23"/>
  <c r="BI77" i="23" s="1"/>
  <c r="BU77" i="23"/>
  <c r="BX77" i="23" s="1"/>
  <c r="BF76" i="23"/>
  <c r="BI76" i="23" s="1"/>
  <c r="BU76" i="23"/>
  <c r="BX76" i="23" s="1"/>
  <c r="AT5" i="23"/>
  <c r="AQ26" i="23" s="1"/>
  <c r="AQ29" i="23" s="1"/>
  <c r="BU13" i="23"/>
  <c r="BF117" i="23"/>
  <c r="BU14" i="23"/>
  <c r="BF120" i="23"/>
  <c r="BU12" i="23"/>
  <c r="BF114" i="23"/>
  <c r="AT42" i="23"/>
  <c r="BF85" i="23"/>
  <c r="BI85" i="23" s="1"/>
  <c r="AT41" i="23"/>
  <c r="BF84" i="23"/>
  <c r="BI84" i="23" s="1"/>
  <c r="AT40" i="23"/>
  <c r="AX5" i="23"/>
  <c r="C111" i="10"/>
  <c r="AF5" i="23"/>
  <c r="AU5" i="23" s="1"/>
  <c r="AE19" i="23"/>
  <c r="AT19" i="23" s="1"/>
  <c r="AQ54" i="23" s="1"/>
  <c r="AF7" i="23"/>
  <c r="AU7" i="23" s="1"/>
  <c r="AY13" i="23"/>
  <c r="AF14" i="23"/>
  <c r="AU14" i="23" s="1"/>
  <c r="J6" i="28"/>
  <c r="AI5" i="23"/>
  <c r="AJ5" i="23" s="1"/>
  <c r="AK5" i="23" s="1"/>
  <c r="D4" i="29"/>
  <c r="BY5" i="23" s="1"/>
  <c r="AI13" i="23"/>
  <c r="AJ13" i="23" s="1"/>
  <c r="J5" i="29"/>
  <c r="BY13" i="23" s="1"/>
  <c r="AI6" i="23"/>
  <c r="AJ6" i="23" s="1"/>
  <c r="AK6" i="23" s="1"/>
  <c r="D5" i="29"/>
  <c r="BY6" i="23" s="1"/>
  <c r="AC21" i="23"/>
  <c r="AR21" i="23" s="1"/>
  <c r="AY7" i="23"/>
  <c r="AZ7" i="23" s="1"/>
  <c r="AR6" i="23"/>
  <c r="AY6" i="23" s="1"/>
  <c r="AC20" i="23"/>
  <c r="AR20" i="23" s="1"/>
  <c r="E54" i="23"/>
  <c r="O14" i="29"/>
  <c r="F14" i="29"/>
  <c r="BU143" i="23" s="1"/>
  <c r="D18" i="29"/>
  <c r="L14" i="29"/>
  <c r="BV143" i="23" s="1"/>
  <c r="J18" i="29"/>
  <c r="O17" i="29"/>
  <c r="Q17" i="29" s="1"/>
  <c r="BW22" i="23" s="1"/>
  <c r="F17" i="29"/>
  <c r="F15" i="29"/>
  <c r="O15" i="29"/>
  <c r="Q15" i="29" s="1"/>
  <c r="BW20" i="23" s="1"/>
  <c r="G22" i="22"/>
  <c r="J4" i="28"/>
  <c r="J5" i="28"/>
  <c r="AF6" i="23"/>
  <c r="AQ43" i="23"/>
  <c r="AF13" i="23"/>
  <c r="AU13" i="23" s="1"/>
  <c r="D5" i="28"/>
  <c r="AH20" i="23"/>
  <c r="AE20" i="23"/>
  <c r="C106" i="10"/>
  <c r="D106" i="10" s="1"/>
  <c r="BJ5" i="23" s="1"/>
  <c r="H107" i="10"/>
  <c r="I107" i="10" s="1"/>
  <c r="BJ13" i="23" s="1"/>
  <c r="AH21" i="23"/>
  <c r="AE21" i="23"/>
  <c r="C108" i="10"/>
  <c r="D108" i="10" s="1"/>
  <c r="BJ7" i="23" s="1"/>
  <c r="AI7" i="23"/>
  <c r="AJ7" i="23" s="1"/>
  <c r="AK7" i="23" s="1"/>
  <c r="AW20" i="23"/>
  <c r="CK19" i="23"/>
  <c r="AW19" i="23"/>
  <c r="CK18" i="23"/>
  <c r="C107" i="10"/>
  <c r="D107" i="10" s="1"/>
  <c r="BJ6" i="23" s="1"/>
  <c r="AI14" i="23"/>
  <c r="AJ14" i="23" s="1"/>
  <c r="H108" i="10"/>
  <c r="I108" i="10" s="1"/>
  <c r="BJ14" i="23" s="1"/>
  <c r="CK20" i="23"/>
  <c r="AW21" i="23"/>
  <c r="AY14" i="23"/>
  <c r="AZ14" i="23" s="1"/>
  <c r="AF12" i="23"/>
  <c r="AU12" i="23" s="1"/>
  <c r="BG114" i="23" s="1"/>
  <c r="BV114" i="23" s="1"/>
  <c r="CB114" i="23" s="1"/>
  <c r="H99" i="10"/>
  <c r="J99" i="10" s="1"/>
  <c r="BH12" i="23" s="1"/>
  <c r="BL12" i="23" s="1"/>
  <c r="C102" i="10"/>
  <c r="E102" i="10" s="1"/>
  <c r="BH8" i="23" s="1"/>
  <c r="BL8" i="23" s="1"/>
  <c r="C100" i="10"/>
  <c r="E100" i="10" s="1"/>
  <c r="BH6" i="23" s="1"/>
  <c r="BL6" i="23" s="1"/>
  <c r="AS21" i="23"/>
  <c r="C99" i="10"/>
  <c r="E99" i="10" s="1"/>
  <c r="BH5" i="23" s="1"/>
  <c r="BL5" i="23" s="1"/>
  <c r="BF42" i="23"/>
  <c r="BI42" i="23" s="1"/>
  <c r="AT27" i="23"/>
  <c r="AL12" i="23"/>
  <c r="AM12" i="23" s="1"/>
  <c r="AR5" i="23"/>
  <c r="BF43" i="23"/>
  <c r="BI43" i="23" s="1"/>
  <c r="BI26" i="23"/>
  <c r="AT28" i="23"/>
  <c r="AG38" i="23"/>
  <c r="AD38" i="23"/>
  <c r="AE40" i="23"/>
  <c r="AE27" i="23"/>
  <c r="AB51" i="23"/>
  <c r="BF59" i="23" s="1"/>
  <c r="BI59" i="23" s="1"/>
  <c r="BF44" i="23"/>
  <c r="BI44" i="23" s="1"/>
  <c r="BI27" i="23"/>
  <c r="AB50" i="23"/>
  <c r="BF58" i="23" s="1"/>
  <c r="BI58" i="23" s="1"/>
  <c r="Q40" i="23"/>
  <c r="AB52" i="23"/>
  <c r="N41" i="23"/>
  <c r="Q41" i="23" s="1"/>
  <c r="N46" i="23"/>
  <c r="AB46" i="23" s="1"/>
  <c r="BG14" i="23"/>
  <c r="BV14" i="23" s="1"/>
  <c r="BU50" i="23" s="1"/>
  <c r="N52" i="23"/>
  <c r="BF21" i="23"/>
  <c r="AB29" i="23"/>
  <c r="BI28" i="23"/>
  <c r="N32" i="23"/>
  <c r="AB32" i="23" s="1"/>
  <c r="BG5" i="23"/>
  <c r="BV5" i="23" s="1"/>
  <c r="BU32" i="23" s="1"/>
  <c r="N34" i="23"/>
  <c r="AB34" i="23" s="1"/>
  <c r="BG7" i="23"/>
  <c r="BV7" i="23" s="1"/>
  <c r="BU34" i="23" s="1"/>
  <c r="L5" i="9"/>
  <c r="E60" i="23" s="1"/>
  <c r="H100" i="10"/>
  <c r="J100" i="10" s="1"/>
  <c r="BH13" i="23" s="1"/>
  <c r="BL13" i="23" s="1"/>
  <c r="L7" i="9"/>
  <c r="E62" i="23" s="1"/>
  <c r="H102" i="10"/>
  <c r="J102" i="10" s="1"/>
  <c r="BH15" i="23" s="1"/>
  <c r="N51" i="23"/>
  <c r="Q51" i="23" s="1"/>
  <c r="BF20" i="23"/>
  <c r="N50" i="23"/>
  <c r="Q50" i="23" s="1"/>
  <c r="BF19" i="23"/>
  <c r="AB41" i="23"/>
  <c r="J6" i="8"/>
  <c r="J11" i="29" s="1"/>
  <c r="BX14" i="23" s="1"/>
  <c r="CB14" i="23" s="1"/>
  <c r="T14" i="23"/>
  <c r="O4" i="9"/>
  <c r="Q4" i="9" s="1"/>
  <c r="F4" i="9"/>
  <c r="D59" i="23" s="1"/>
  <c r="T6" i="23"/>
  <c r="O63" i="23" s="1"/>
  <c r="R63" i="23" s="1"/>
  <c r="D5" i="8"/>
  <c r="D10" i="29" s="1"/>
  <c r="BX6" i="23" s="1"/>
  <c r="CB6" i="23" s="1"/>
  <c r="F5" i="9"/>
  <c r="D60" i="23" s="1"/>
  <c r="O5" i="9"/>
  <c r="J5" i="8"/>
  <c r="J10" i="29" s="1"/>
  <c r="BX13" i="23" s="1"/>
  <c r="CB13" i="23" s="1"/>
  <c r="T13" i="23"/>
  <c r="AR19" i="23"/>
  <c r="L4" i="9"/>
  <c r="E59" i="23" s="1"/>
  <c r="J8" i="9"/>
  <c r="O7" i="9"/>
  <c r="Q7" i="9" s="1"/>
  <c r="F7" i="9"/>
  <c r="D62" i="23" s="1"/>
  <c r="H22" i="23"/>
  <c r="N29" i="23"/>
  <c r="Q29" i="23" s="1"/>
  <c r="S6" i="23"/>
  <c r="AG7" i="23"/>
  <c r="AV7" i="23" s="1"/>
  <c r="S12" i="23"/>
  <c r="S13" i="23"/>
  <c r="AG5" i="23"/>
  <c r="AV5" i="23" s="1"/>
  <c r="AG14" i="23"/>
  <c r="AV14" i="23" s="1"/>
  <c r="D29" i="23"/>
  <c r="D51" i="23"/>
  <c r="G51" i="23" s="1"/>
  <c r="H21" i="23"/>
  <c r="H20" i="23"/>
  <c r="E26" i="23" l="1"/>
  <c r="F26" i="23" s="1"/>
  <c r="I19" i="23"/>
  <c r="E39" i="23"/>
  <c r="F39" i="23" s="1"/>
  <c r="I21" i="23"/>
  <c r="E38" i="23"/>
  <c r="F38" i="23" s="1"/>
  <c r="I20" i="23"/>
  <c r="E49" i="23" s="1"/>
  <c r="F49" i="23" s="1"/>
  <c r="G31" i="22"/>
  <c r="S63" i="23"/>
  <c r="V13" i="23"/>
  <c r="U13" i="23" s="1"/>
  <c r="W13" i="23" s="1"/>
  <c r="O69" i="23"/>
  <c r="V14" i="23"/>
  <c r="U14" i="23" s="1"/>
  <c r="W14" i="23" s="1"/>
  <c r="O70" i="23"/>
  <c r="O4" i="8"/>
  <c r="O9" i="29" s="1"/>
  <c r="N74" i="23"/>
  <c r="Q76" i="23"/>
  <c r="Q71" i="23"/>
  <c r="P63" i="23"/>
  <c r="O5" i="8"/>
  <c r="O10" i="29" s="1"/>
  <c r="N75" i="23"/>
  <c r="F61" i="23"/>
  <c r="BW7" i="23"/>
  <c r="CA7" i="23" s="1"/>
  <c r="E50" i="23"/>
  <c r="F50" i="23" s="1"/>
  <c r="F62" i="23"/>
  <c r="AX7" i="23"/>
  <c r="AR28" i="23" s="1"/>
  <c r="AS28" i="23" s="1"/>
  <c r="BW145" i="23"/>
  <c r="F59" i="23"/>
  <c r="G29" i="23"/>
  <c r="AC40" i="23"/>
  <c r="AF40" i="23" s="1"/>
  <c r="AG40" i="23" s="1"/>
  <c r="AK14" i="23"/>
  <c r="AC46" i="23" s="1"/>
  <c r="AF46" i="23" s="1"/>
  <c r="AC39" i="23"/>
  <c r="AD39" i="23" s="1"/>
  <c r="AK13" i="23"/>
  <c r="AC45" i="23" s="1"/>
  <c r="AF45" i="23" s="1"/>
  <c r="F60" i="23"/>
  <c r="BL15" i="23"/>
  <c r="BL22" i="23" s="1"/>
  <c r="CA15" i="23"/>
  <c r="BV55" i="23" s="1"/>
  <c r="BW8" i="23"/>
  <c r="BU146" i="23"/>
  <c r="BW146" i="23" s="1"/>
  <c r="BW6" i="23"/>
  <c r="CA6" i="23" s="1"/>
  <c r="BU144" i="23"/>
  <c r="BW144" i="23" s="1"/>
  <c r="BW143" i="23"/>
  <c r="CC14" i="23"/>
  <c r="CD14" i="23" s="1"/>
  <c r="CF14" i="23" s="1"/>
  <c r="BV50" i="23" s="1"/>
  <c r="BY50" i="23" s="1"/>
  <c r="E48" i="23"/>
  <c r="F48" i="23" s="1"/>
  <c r="AT43" i="23"/>
  <c r="BU86" i="23"/>
  <c r="BX86" i="23" s="1"/>
  <c r="BU44" i="23"/>
  <c r="BX44" i="23" s="1"/>
  <c r="BU120" i="23"/>
  <c r="BU42" i="23"/>
  <c r="BX42" i="23" s="1"/>
  <c r="BU114" i="23"/>
  <c r="BU43" i="23"/>
  <c r="BX43" i="23" s="1"/>
  <c r="BU117" i="23"/>
  <c r="AT29" i="23"/>
  <c r="BU78" i="23"/>
  <c r="BX78" i="23" s="1"/>
  <c r="BF91" i="23"/>
  <c r="BU91" i="23"/>
  <c r="BX91" i="23" s="1"/>
  <c r="BF75" i="23"/>
  <c r="BF78" i="23" s="1"/>
  <c r="BI78" i="23" s="1"/>
  <c r="BU75" i="23"/>
  <c r="BX75" i="23" s="1"/>
  <c r="AT26" i="23"/>
  <c r="D113" i="10"/>
  <c r="BK7" i="23" s="1"/>
  <c r="BG77" i="23" s="1"/>
  <c r="BH77" i="23" s="1"/>
  <c r="D23" i="29"/>
  <c r="BZ7" i="23" s="1"/>
  <c r="D111" i="10"/>
  <c r="BK5" i="23" s="1"/>
  <c r="BG75" i="23" s="1"/>
  <c r="BJ75" i="23" s="1"/>
  <c r="D21" i="29"/>
  <c r="BZ5" i="23" s="1"/>
  <c r="AZ12" i="23"/>
  <c r="BG12" i="23"/>
  <c r="BV12" i="23" s="1"/>
  <c r="BU48" i="23" s="1"/>
  <c r="BU21" i="23"/>
  <c r="BF135" i="23"/>
  <c r="BL117" i="23"/>
  <c r="AQ47" i="23"/>
  <c r="AT47" i="23" s="1"/>
  <c r="BG117" i="23"/>
  <c r="AQ32" i="23"/>
  <c r="AT32" i="23" s="1"/>
  <c r="BG99" i="23"/>
  <c r="BV99" i="23" s="1"/>
  <c r="AQ46" i="23"/>
  <c r="AT46" i="23" s="1"/>
  <c r="BJ114" i="23"/>
  <c r="AQ34" i="23"/>
  <c r="AT34" i="23" s="1"/>
  <c r="BG105" i="23"/>
  <c r="BV105" i="23" s="1"/>
  <c r="BU20" i="23"/>
  <c r="BF132" i="23"/>
  <c r="BF123" i="23"/>
  <c r="BL114" i="23"/>
  <c r="BU19" i="23"/>
  <c r="BF129" i="23"/>
  <c r="AQ48" i="23"/>
  <c r="AT48" i="23" s="1"/>
  <c r="BG120" i="23"/>
  <c r="BL120" i="23"/>
  <c r="AT54" i="23"/>
  <c r="BF86" i="23"/>
  <c r="BI86" i="23" s="1"/>
  <c r="BI83" i="23"/>
  <c r="AX13" i="23"/>
  <c r="AR41" i="23" s="1"/>
  <c r="AS41" i="23" s="1"/>
  <c r="H112" i="10"/>
  <c r="AX6" i="23"/>
  <c r="AR27" i="23" s="1"/>
  <c r="AS27" i="23" s="1"/>
  <c r="C112" i="10"/>
  <c r="AX12" i="23"/>
  <c r="AR40" i="23" s="1"/>
  <c r="AS40" i="23" s="1"/>
  <c r="H111" i="10"/>
  <c r="AX14" i="23"/>
  <c r="AR42" i="23" s="1"/>
  <c r="AU42" i="23" s="1"/>
  <c r="H113" i="10"/>
  <c r="CC13" i="23"/>
  <c r="CD13" i="23" s="1"/>
  <c r="O4" i="28"/>
  <c r="M111" i="10" s="1"/>
  <c r="O21" i="29" s="1"/>
  <c r="AZ13" i="23"/>
  <c r="AF21" i="23"/>
  <c r="AU21" i="23" s="1"/>
  <c r="AC33" i="23"/>
  <c r="AJ20" i="23"/>
  <c r="AK20" i="23" s="1"/>
  <c r="AU6" i="23"/>
  <c r="AF20" i="23"/>
  <c r="AU20" i="23" s="1"/>
  <c r="AC28" i="23"/>
  <c r="AF28" i="23" s="1"/>
  <c r="AG28" i="23" s="1"/>
  <c r="AJ21" i="23"/>
  <c r="AK21" i="23" s="1"/>
  <c r="AC32" i="23"/>
  <c r="AJ19" i="23"/>
  <c r="AK19" i="23" s="1"/>
  <c r="AF19" i="23"/>
  <c r="AU19" i="23" s="1"/>
  <c r="BG39" i="23"/>
  <c r="CA21" i="23"/>
  <c r="BX34" i="23"/>
  <c r="BX50" i="23"/>
  <c r="BX32" i="23"/>
  <c r="O18" i="29"/>
  <c r="Q14" i="29"/>
  <c r="BW12" i="23"/>
  <c r="CA12" i="23" s="1"/>
  <c r="L18" i="29"/>
  <c r="BW5" i="23"/>
  <c r="CA5" i="23" s="1"/>
  <c r="F18" i="29"/>
  <c r="AC34" i="23"/>
  <c r="AY21" i="23"/>
  <c r="AZ21" i="23" s="1"/>
  <c r="AY20" i="23"/>
  <c r="AZ20" i="23" s="1"/>
  <c r="AT20" i="23"/>
  <c r="AQ55" i="23" s="1"/>
  <c r="O5" i="28"/>
  <c r="M112" i="10" s="1"/>
  <c r="O22" i="29" s="1"/>
  <c r="AT21" i="23"/>
  <c r="AQ56" i="23" s="1"/>
  <c r="O6" i="28"/>
  <c r="M113" i="10" s="1"/>
  <c r="O23" i="29" s="1"/>
  <c r="M108" i="10"/>
  <c r="M106" i="10"/>
  <c r="M107" i="10"/>
  <c r="C103" i="10"/>
  <c r="C95" i="10"/>
  <c r="D95" i="10" s="1"/>
  <c r="BI6" i="23" s="1"/>
  <c r="BM6" i="23" s="1"/>
  <c r="M99" i="10"/>
  <c r="O99" i="10" s="1"/>
  <c r="BH19" i="23" s="1"/>
  <c r="H95" i="10"/>
  <c r="I95" i="10" s="1"/>
  <c r="BI13" i="23" s="1"/>
  <c r="BM13" i="23" s="1"/>
  <c r="H96" i="10"/>
  <c r="I96" i="10" s="1"/>
  <c r="BI14" i="23" s="1"/>
  <c r="BM14" i="23" s="1"/>
  <c r="H37" i="23"/>
  <c r="I37" i="23" s="1"/>
  <c r="H39" i="23"/>
  <c r="I39" i="23" s="1"/>
  <c r="H27" i="23"/>
  <c r="I27" i="23" s="1"/>
  <c r="H28" i="23"/>
  <c r="I28" i="23" s="1"/>
  <c r="H38" i="23"/>
  <c r="I38" i="23" s="1"/>
  <c r="H26" i="23"/>
  <c r="I26" i="23" s="1"/>
  <c r="AL5" i="23"/>
  <c r="AL19" i="23" s="1"/>
  <c r="AR26" i="23"/>
  <c r="AS26" i="23" s="1"/>
  <c r="AI21" i="23"/>
  <c r="AL13" i="23"/>
  <c r="AM13" i="23" s="1"/>
  <c r="AZ6" i="23"/>
  <c r="AI19" i="23"/>
  <c r="AI20" i="23"/>
  <c r="P5" i="7" s="1"/>
  <c r="AY5" i="23"/>
  <c r="BA5" i="23" s="1"/>
  <c r="AR32" i="23" s="1"/>
  <c r="AY19" i="23"/>
  <c r="AL14" i="23"/>
  <c r="AM14" i="23" s="1"/>
  <c r="BF60" i="23"/>
  <c r="BF32" i="23"/>
  <c r="BI32" i="23" s="1"/>
  <c r="Q32" i="23"/>
  <c r="AL6" i="23"/>
  <c r="AC27" i="23"/>
  <c r="Q46" i="23"/>
  <c r="BF50" i="23"/>
  <c r="BI50" i="23" s="1"/>
  <c r="AE52" i="23"/>
  <c r="AE50" i="23"/>
  <c r="AB53" i="23"/>
  <c r="AE51" i="23"/>
  <c r="AC26" i="23"/>
  <c r="Q34" i="23"/>
  <c r="Q52" i="23"/>
  <c r="BF45" i="23"/>
  <c r="BI45" i="23" s="1"/>
  <c r="AE41" i="23"/>
  <c r="BI29" i="23"/>
  <c r="AE29" i="23"/>
  <c r="N53" i="23"/>
  <c r="Q53" i="23" s="1"/>
  <c r="AL7" i="23"/>
  <c r="L8" i="9"/>
  <c r="M100" i="10"/>
  <c r="O100" i="10" s="1"/>
  <c r="BH20" i="23" s="1"/>
  <c r="N58" i="23"/>
  <c r="AB58" i="23" s="1"/>
  <c r="BG21" i="23"/>
  <c r="BV21" i="23" s="1"/>
  <c r="N44" i="23"/>
  <c r="AB44" i="23" s="1"/>
  <c r="N33" i="23"/>
  <c r="AB33" i="23" s="1"/>
  <c r="BG6" i="23"/>
  <c r="BV6" i="23" s="1"/>
  <c r="BU33" i="23" s="1"/>
  <c r="BU35" i="23" s="1"/>
  <c r="N45" i="23"/>
  <c r="AB45" i="23" s="1"/>
  <c r="BG13" i="23"/>
  <c r="BV13" i="23" s="1"/>
  <c r="BU49" i="23" s="1"/>
  <c r="N57" i="23"/>
  <c r="AB57" i="23" s="1"/>
  <c r="BG20" i="23"/>
  <c r="BV20" i="23" s="1"/>
  <c r="BU65" i="23" s="1"/>
  <c r="M102" i="10"/>
  <c r="O102" i="10" s="1"/>
  <c r="BH22" i="23" s="1"/>
  <c r="T20" i="23"/>
  <c r="V6" i="23"/>
  <c r="U6" i="23" s="1"/>
  <c r="W6" i="23" s="1"/>
  <c r="X6" i="23" s="1"/>
  <c r="J101" i="10"/>
  <c r="H103" i="10"/>
  <c r="D6" i="8"/>
  <c r="D11" i="29" s="1"/>
  <c r="BX7" i="23" s="1"/>
  <c r="T7" i="23"/>
  <c r="O64" i="23" s="1"/>
  <c r="J4" i="8"/>
  <c r="J9" i="29" s="1"/>
  <c r="BX12" i="23" s="1"/>
  <c r="CB12" i="23" s="1"/>
  <c r="T12" i="23"/>
  <c r="E103" i="10"/>
  <c r="D4" i="8"/>
  <c r="D9" i="29" s="1"/>
  <c r="BX5" i="23" s="1"/>
  <c r="CB5" i="23" s="1"/>
  <c r="T5" i="23"/>
  <c r="O62" i="23" s="1"/>
  <c r="O8" i="9"/>
  <c r="Q5" i="9"/>
  <c r="Q8" i="9" s="1"/>
  <c r="M101" i="10"/>
  <c r="O101" i="10" s="1"/>
  <c r="BH21" i="23" s="1"/>
  <c r="S19" i="23"/>
  <c r="O6" i="8"/>
  <c r="O11" i="29" s="1"/>
  <c r="AG6" i="23"/>
  <c r="AV6" i="23" s="1"/>
  <c r="E29" i="23"/>
  <c r="F29" i="23" s="1"/>
  <c r="AG12" i="23"/>
  <c r="AV12" i="23" s="1"/>
  <c r="AG21" i="23"/>
  <c r="AV21" i="23" s="1"/>
  <c r="AG13" i="23"/>
  <c r="AV13" i="23" s="1"/>
  <c r="AG20" i="23"/>
  <c r="AV20" i="23" s="1"/>
  <c r="E40" i="23"/>
  <c r="F40" i="23" s="1"/>
  <c r="Q74" i="23" l="1"/>
  <c r="N77" i="23"/>
  <c r="R69" i="23"/>
  <c r="S69" i="23" s="1"/>
  <c r="P69" i="23"/>
  <c r="V20" i="23"/>
  <c r="U20" i="23" s="1"/>
  <c r="W20" i="23" s="1"/>
  <c r="X20" i="23" s="1"/>
  <c r="O57" i="23" s="1"/>
  <c r="P57" i="23" s="1"/>
  <c r="O75" i="23"/>
  <c r="R75" i="23" s="1"/>
  <c r="Q75" i="23"/>
  <c r="V12" i="23"/>
  <c r="U12" i="23" s="1"/>
  <c r="W12" i="23" s="1"/>
  <c r="O68" i="23"/>
  <c r="R64" i="23"/>
  <c r="S64" i="23" s="1"/>
  <c r="P64" i="23"/>
  <c r="R70" i="23"/>
  <c r="S70" i="23" s="1"/>
  <c r="P70" i="23"/>
  <c r="M94" i="10"/>
  <c r="R62" i="23"/>
  <c r="S62" i="23" s="1"/>
  <c r="O65" i="23"/>
  <c r="P62" i="23"/>
  <c r="BG55" i="23"/>
  <c r="BG71" i="23" s="1"/>
  <c r="AU28" i="23"/>
  <c r="BA7" i="23"/>
  <c r="AR34" i="23" s="1"/>
  <c r="AF39" i="23"/>
  <c r="AG39" i="23" s="1"/>
  <c r="AD40" i="23"/>
  <c r="CA8" i="23"/>
  <c r="BV39" i="23" s="1"/>
  <c r="BV71" i="23" s="1"/>
  <c r="CB7" i="23"/>
  <c r="CC7" i="23" s="1"/>
  <c r="CC21" i="23" s="1"/>
  <c r="BW121" i="23"/>
  <c r="CC121" i="23" s="1"/>
  <c r="BV44" i="23"/>
  <c r="BY44" i="23" s="1"/>
  <c r="BZ44" i="23" s="1"/>
  <c r="O39" i="23"/>
  <c r="R39" i="23" s="1"/>
  <c r="S39" i="23" s="1"/>
  <c r="X13" i="23"/>
  <c r="O45" i="23" s="1"/>
  <c r="O40" i="23"/>
  <c r="P40" i="23" s="1"/>
  <c r="X14" i="23"/>
  <c r="O46" i="23" s="1"/>
  <c r="BW118" i="23"/>
  <c r="CC118" i="23" s="1"/>
  <c r="CF13" i="23"/>
  <c r="BV49" i="23" s="1"/>
  <c r="BY49" i="23" s="1"/>
  <c r="N107" i="10"/>
  <c r="BJ20" i="23" s="1"/>
  <c r="BU123" i="23"/>
  <c r="BY114" i="23"/>
  <c r="CA114" i="23"/>
  <c r="BU58" i="23"/>
  <c r="BX58" i="23" s="1"/>
  <c r="BU129" i="23"/>
  <c r="BU59" i="23"/>
  <c r="BX59" i="23" s="1"/>
  <c r="BU132" i="23"/>
  <c r="CA132" i="23" s="1"/>
  <c r="BM117" i="23"/>
  <c r="BV117" i="23"/>
  <c r="CB117" i="23" s="1"/>
  <c r="BU60" i="23"/>
  <c r="BX60" i="23" s="1"/>
  <c r="BU135" i="23"/>
  <c r="CA135" i="23" s="1"/>
  <c r="BM120" i="23"/>
  <c r="BV120" i="23"/>
  <c r="CB120" i="23" s="1"/>
  <c r="CA117" i="23"/>
  <c r="CA120" i="23"/>
  <c r="BU45" i="23"/>
  <c r="BX45" i="23" s="1"/>
  <c r="BF93" i="23"/>
  <c r="BI93" i="23" s="1"/>
  <c r="BU93" i="23"/>
  <c r="BY105" i="23"/>
  <c r="CB105" i="23"/>
  <c r="BF92" i="23"/>
  <c r="BI92" i="23" s="1"/>
  <c r="BU92" i="23"/>
  <c r="BX92" i="23" s="1"/>
  <c r="CB99" i="23"/>
  <c r="BY99" i="23"/>
  <c r="BI75" i="23"/>
  <c r="BH75" i="23"/>
  <c r="I111" i="10"/>
  <c r="BK12" i="23" s="1"/>
  <c r="BG83" i="23" s="1"/>
  <c r="BH83" i="23" s="1"/>
  <c r="J21" i="29"/>
  <c r="BZ12" i="23" s="1"/>
  <c r="BV83" i="23" s="1"/>
  <c r="D112" i="10"/>
  <c r="BK6" i="23" s="1"/>
  <c r="BG76" i="23" s="1"/>
  <c r="BG78" i="23" s="1"/>
  <c r="BH78" i="23" s="1"/>
  <c r="D22" i="29"/>
  <c r="BZ6" i="23" s="1"/>
  <c r="BV75" i="23"/>
  <c r="I113" i="10"/>
  <c r="BK14" i="23" s="1"/>
  <c r="BG85" i="23" s="1"/>
  <c r="BJ85" i="23" s="1"/>
  <c r="J23" i="29"/>
  <c r="BZ14" i="23" s="1"/>
  <c r="BZ21" i="23" s="1"/>
  <c r="I112" i="10"/>
  <c r="BK13" i="23" s="1"/>
  <c r="BG84" i="23" s="1"/>
  <c r="BJ84" i="23" s="1"/>
  <c r="J22" i="29"/>
  <c r="BZ13" i="23" s="1"/>
  <c r="BV84" i="23" s="1"/>
  <c r="BJ77" i="23"/>
  <c r="AX19" i="23"/>
  <c r="BA19" i="23" s="1"/>
  <c r="BV77" i="23"/>
  <c r="BL19" i="23"/>
  <c r="AQ62" i="23"/>
  <c r="AT62" i="23" s="1"/>
  <c r="BG135" i="23"/>
  <c r="BM105" i="23"/>
  <c r="BJ105" i="23"/>
  <c r="BL135" i="23"/>
  <c r="BL132" i="23"/>
  <c r="BM114" i="23"/>
  <c r="BG123" i="23"/>
  <c r="BJ123" i="23" s="1"/>
  <c r="BJ117" i="23"/>
  <c r="AQ61" i="23"/>
  <c r="AT61" i="23" s="1"/>
  <c r="BG132" i="23"/>
  <c r="AQ60" i="23"/>
  <c r="AT60" i="23" s="1"/>
  <c r="BG129" i="23"/>
  <c r="BV129" i="23" s="1"/>
  <c r="AQ33" i="23"/>
  <c r="AT33" i="23" s="1"/>
  <c r="BG102" i="23"/>
  <c r="BV102" i="23" s="1"/>
  <c r="BF138" i="23"/>
  <c r="BL129" i="23"/>
  <c r="BL123" i="23"/>
  <c r="BM99" i="23"/>
  <c r="BJ99" i="23"/>
  <c r="AQ49" i="23"/>
  <c r="AT49" i="23" s="1"/>
  <c r="BJ120" i="23"/>
  <c r="AU27" i="23"/>
  <c r="BA6" i="23"/>
  <c r="AR33" i="23" s="1"/>
  <c r="BA12" i="23"/>
  <c r="AR46" i="23" s="1"/>
  <c r="AS46" i="23" s="1"/>
  <c r="AU40" i="23"/>
  <c r="BI91" i="23"/>
  <c r="BA14" i="23"/>
  <c r="BB14" i="23" s="1"/>
  <c r="AR43" i="23"/>
  <c r="AS43" i="23" s="1"/>
  <c r="BA13" i="23"/>
  <c r="AR47" i="23" s="1"/>
  <c r="AS47" i="23" s="1"/>
  <c r="AX20" i="23"/>
  <c r="AR55" i="23" s="1"/>
  <c r="AS55" i="23" s="1"/>
  <c r="AS42" i="23"/>
  <c r="AX21" i="23"/>
  <c r="AR56" i="23" s="1"/>
  <c r="AS56" i="23" s="1"/>
  <c r="AU41" i="23"/>
  <c r="BU66" i="23"/>
  <c r="BX66" i="23" s="1"/>
  <c r="BV43" i="23"/>
  <c r="BW43" i="23" s="1"/>
  <c r="BZ50" i="23"/>
  <c r="BW50" i="23"/>
  <c r="AD28" i="23"/>
  <c r="AC58" i="23"/>
  <c r="AL20" i="23"/>
  <c r="AC35" i="23"/>
  <c r="AL21" i="23"/>
  <c r="AM21" i="23" s="1"/>
  <c r="CC6" i="23"/>
  <c r="CD6" i="23" s="1"/>
  <c r="CF6" i="23" s="1"/>
  <c r="CA20" i="23"/>
  <c r="BL20" i="23"/>
  <c r="BU51" i="23"/>
  <c r="BX48" i="23"/>
  <c r="CC12" i="23"/>
  <c r="CD12" i="23" s="1"/>
  <c r="CF12" i="23" s="1"/>
  <c r="BW19" i="23"/>
  <c r="Q18" i="29"/>
  <c r="BX33" i="23"/>
  <c r="BX49" i="23"/>
  <c r="AT56" i="23"/>
  <c r="P6" i="7"/>
  <c r="N108" i="10" s="1"/>
  <c r="BJ21" i="23" s="1"/>
  <c r="BN6" i="23"/>
  <c r="BF61" i="23"/>
  <c r="BI61" i="23" s="1"/>
  <c r="BI60" i="23"/>
  <c r="AT55" i="23"/>
  <c r="AQ57" i="23"/>
  <c r="BU94" i="23" s="1"/>
  <c r="BX94" i="23" s="1"/>
  <c r="BN13" i="23"/>
  <c r="BO13" i="23" s="1"/>
  <c r="BQ13" i="23" s="1"/>
  <c r="C94" i="10"/>
  <c r="D94" i="10" s="1"/>
  <c r="BI5" i="23" s="1"/>
  <c r="C96" i="10"/>
  <c r="D96" i="10" s="1"/>
  <c r="BI7" i="23" s="1"/>
  <c r="M96" i="10"/>
  <c r="H94" i="10"/>
  <c r="I94" i="10" s="1"/>
  <c r="BI12" i="23" s="1"/>
  <c r="H50" i="23"/>
  <c r="I50" i="23" s="1"/>
  <c r="H40" i="23"/>
  <c r="I40" i="23" s="1"/>
  <c r="J37" i="23" s="1"/>
  <c r="H49" i="23"/>
  <c r="I49" i="23" s="1"/>
  <c r="H48" i="23"/>
  <c r="I48" i="23" s="1"/>
  <c r="H29" i="23"/>
  <c r="I29" i="23" s="1"/>
  <c r="J26" i="23" s="1"/>
  <c r="AC47" i="23"/>
  <c r="AF47" i="23" s="1"/>
  <c r="AR29" i="23"/>
  <c r="AS29" i="23" s="1"/>
  <c r="AU26" i="23"/>
  <c r="AC57" i="23"/>
  <c r="AC56" i="23"/>
  <c r="AZ5" i="23"/>
  <c r="BB5" i="23"/>
  <c r="AZ19" i="23"/>
  <c r="P4" i="7"/>
  <c r="N106" i="10" s="1"/>
  <c r="BJ19" i="23" s="1"/>
  <c r="AM6" i="23"/>
  <c r="AF33" i="23" s="1"/>
  <c r="AM7" i="23"/>
  <c r="AM5" i="23"/>
  <c r="Q57" i="23"/>
  <c r="Q45" i="23"/>
  <c r="Q58" i="23"/>
  <c r="Q44" i="23"/>
  <c r="BF66" i="23"/>
  <c r="BI66" i="23" s="1"/>
  <c r="N35" i="23"/>
  <c r="AB35" i="23" s="1"/>
  <c r="Q33" i="23"/>
  <c r="AE32" i="23"/>
  <c r="AE46" i="23"/>
  <c r="AG46" i="23" s="1"/>
  <c r="AD46" i="23"/>
  <c r="AC52" i="23"/>
  <c r="AE34" i="23"/>
  <c r="AD34" i="23"/>
  <c r="AF26" i="23"/>
  <c r="AG26" i="23" s="1"/>
  <c r="AD26" i="23"/>
  <c r="AF27" i="23"/>
  <c r="AG27" i="23" s="1"/>
  <c r="AD27" i="23"/>
  <c r="BF65" i="23"/>
  <c r="BI65" i="23" s="1"/>
  <c r="BF49" i="23"/>
  <c r="BI49" i="23" s="1"/>
  <c r="BF33" i="23"/>
  <c r="BI33" i="23" s="1"/>
  <c r="BF34" i="23"/>
  <c r="BI34" i="23" s="1"/>
  <c r="AE53" i="23"/>
  <c r="AC41" i="23"/>
  <c r="AF34" i="23"/>
  <c r="AF32" i="23"/>
  <c r="N56" i="23"/>
  <c r="AB56" i="23" s="1"/>
  <c r="BG19" i="23"/>
  <c r="BV19" i="23" s="1"/>
  <c r="P5" i="8"/>
  <c r="M95" i="10"/>
  <c r="T19" i="23"/>
  <c r="O74" i="23" s="1"/>
  <c r="J103" i="10"/>
  <c r="BH14" i="23"/>
  <c r="BL14" i="23" s="1"/>
  <c r="O103" i="10"/>
  <c r="M103" i="10"/>
  <c r="AC29" i="23"/>
  <c r="O27" i="23"/>
  <c r="O33" i="23"/>
  <c r="V5" i="23"/>
  <c r="U5" i="23" s="1"/>
  <c r="W5" i="23" s="1"/>
  <c r="X5" i="23" s="1"/>
  <c r="T21" i="23"/>
  <c r="V7" i="23"/>
  <c r="U7" i="23" s="1"/>
  <c r="W7" i="23" s="1"/>
  <c r="X7" i="23" s="1"/>
  <c r="AG19" i="23"/>
  <c r="AV19" i="23" s="1"/>
  <c r="N47" i="23"/>
  <c r="AB47" i="23" s="1"/>
  <c r="E51" i="23"/>
  <c r="F51" i="23" s="1"/>
  <c r="O51" i="23" l="1"/>
  <c r="P51" i="23" s="1"/>
  <c r="S75" i="23"/>
  <c r="R74" i="23"/>
  <c r="S74" i="23" s="1"/>
  <c r="V21" i="23"/>
  <c r="U21" i="23" s="1"/>
  <c r="W21" i="23" s="1"/>
  <c r="O76" i="23"/>
  <c r="O77" i="23" s="1"/>
  <c r="R77" i="23" s="1"/>
  <c r="P74" i="23"/>
  <c r="R68" i="23"/>
  <c r="S68" i="23" s="1"/>
  <c r="O71" i="23"/>
  <c r="P68" i="23"/>
  <c r="Q77" i="23"/>
  <c r="P75" i="23"/>
  <c r="R65" i="23"/>
  <c r="S65" i="23" s="1"/>
  <c r="T62" i="23" s="1"/>
  <c r="P65" i="23"/>
  <c r="CA22" i="23"/>
  <c r="BB7" i="23"/>
  <c r="P39" i="23"/>
  <c r="BM5" i="23"/>
  <c r="BN5" i="23" s="1"/>
  <c r="BO5" i="23" s="1"/>
  <c r="BQ5" i="23" s="1"/>
  <c r="BG32" i="23" s="1"/>
  <c r="BM7" i="23"/>
  <c r="BN7" i="23" s="1"/>
  <c r="BO7" i="23" s="1"/>
  <c r="BQ7" i="23" s="1"/>
  <c r="BY21" i="23"/>
  <c r="P6" i="29" s="1"/>
  <c r="CD7" i="23"/>
  <c r="CF7" i="23" s="1"/>
  <c r="BV34" i="23" s="1"/>
  <c r="BX21" i="23"/>
  <c r="CB21" i="23" s="1"/>
  <c r="BM12" i="23"/>
  <c r="BN12" i="23" s="1"/>
  <c r="BO12" i="23" s="1"/>
  <c r="BG42" i="23" s="1"/>
  <c r="R40" i="23"/>
  <c r="S40" i="23" s="1"/>
  <c r="BW44" i="23"/>
  <c r="X12" i="23"/>
  <c r="O44" i="23" s="1"/>
  <c r="BH85" i="23"/>
  <c r="BY117" i="23"/>
  <c r="BJ129" i="23"/>
  <c r="AQ35" i="23"/>
  <c r="AT35" i="23" s="1"/>
  <c r="CA129" i="23"/>
  <c r="BU138" i="23"/>
  <c r="CA138" i="23" s="1"/>
  <c r="CA123" i="23"/>
  <c r="BM123" i="23"/>
  <c r="BV123" i="23"/>
  <c r="CB123" i="23" s="1"/>
  <c r="BH76" i="23"/>
  <c r="BU61" i="23"/>
  <c r="BX61" i="23" s="1"/>
  <c r="BY120" i="23"/>
  <c r="BY83" i="23"/>
  <c r="BW83" i="23"/>
  <c r="BZ19" i="23"/>
  <c r="BV91" i="23" s="1"/>
  <c r="CE13" i="23"/>
  <c r="BX118" i="23" s="1"/>
  <c r="BY118" i="23" s="1"/>
  <c r="BM135" i="23"/>
  <c r="BV135" i="23"/>
  <c r="BJ135" i="23"/>
  <c r="BY102" i="23"/>
  <c r="CB102" i="23"/>
  <c r="BM132" i="23"/>
  <c r="BV132" i="23"/>
  <c r="BJ78" i="23"/>
  <c r="BJ76" i="23"/>
  <c r="BF94" i="23"/>
  <c r="BI94" i="23" s="1"/>
  <c r="CB129" i="23"/>
  <c r="BY129" i="23"/>
  <c r="BG86" i="23"/>
  <c r="BJ86" i="23" s="1"/>
  <c r="BH84" i="23"/>
  <c r="BY75" i="23"/>
  <c r="BW75" i="23"/>
  <c r="BY84" i="23"/>
  <c r="BW84" i="23"/>
  <c r="BY77" i="23"/>
  <c r="BW77" i="23"/>
  <c r="P23" i="29"/>
  <c r="BV93" i="23"/>
  <c r="BV85" i="23"/>
  <c r="BV86" i="23" s="1"/>
  <c r="CE14" i="23"/>
  <c r="BX121" i="23" s="1"/>
  <c r="BY121" i="23" s="1"/>
  <c r="BZ20" i="23"/>
  <c r="BV76" i="23"/>
  <c r="BV78" i="23" s="1"/>
  <c r="BJ83" i="23"/>
  <c r="BV48" i="23"/>
  <c r="BW48" i="23" s="1"/>
  <c r="BW115" i="23"/>
  <c r="CE12" i="23"/>
  <c r="BX115" i="23" s="1"/>
  <c r="CD20" i="23"/>
  <c r="BW103" i="23"/>
  <c r="P4" i="28"/>
  <c r="N111" i="10" s="1"/>
  <c r="BK19" i="23" s="1"/>
  <c r="BG91" i="23" s="1"/>
  <c r="BH91" i="23" s="1"/>
  <c r="BB13" i="23"/>
  <c r="AR54" i="23"/>
  <c r="AU54" i="23" s="1"/>
  <c r="AU43" i="23"/>
  <c r="BB6" i="23"/>
  <c r="BM102" i="23"/>
  <c r="BJ102" i="23"/>
  <c r="BL138" i="23"/>
  <c r="BG138" i="23"/>
  <c r="BM129" i="23"/>
  <c r="BG108" i="23"/>
  <c r="BV108" i="23" s="1"/>
  <c r="BJ132" i="23"/>
  <c r="AQ63" i="23"/>
  <c r="AT63" i="23" s="1"/>
  <c r="BG43" i="23"/>
  <c r="BH43" i="23" s="1"/>
  <c r="BH118" i="23"/>
  <c r="BB12" i="23"/>
  <c r="AU46" i="23"/>
  <c r="AV46" i="23" s="1"/>
  <c r="AU55" i="23"/>
  <c r="BY43" i="23"/>
  <c r="BZ43" i="23" s="1"/>
  <c r="BF35" i="23"/>
  <c r="BI35" i="23" s="1"/>
  <c r="P6" i="28"/>
  <c r="N113" i="10" s="1"/>
  <c r="BK21" i="23" s="1"/>
  <c r="BG93" i="23" s="1"/>
  <c r="BJ93" i="23" s="1"/>
  <c r="AU56" i="23"/>
  <c r="AR48" i="23"/>
  <c r="AU48" i="23" s="1"/>
  <c r="AV48" i="23" s="1"/>
  <c r="BA21" i="23"/>
  <c r="AR62" i="23" s="1"/>
  <c r="BA20" i="23"/>
  <c r="BB20" i="23" s="1"/>
  <c r="P5" i="28"/>
  <c r="N112" i="10" s="1"/>
  <c r="BK20" i="23" s="1"/>
  <c r="BG92" i="23" s="1"/>
  <c r="AU47" i="23"/>
  <c r="AV47" i="23" s="1"/>
  <c r="BU64" i="23"/>
  <c r="BU67" i="23" s="1"/>
  <c r="BX67" i="23" s="1"/>
  <c r="BW49" i="23"/>
  <c r="BZ49" i="23"/>
  <c r="BX20" i="23"/>
  <c r="CB20" i="23" s="1"/>
  <c r="BO6" i="23"/>
  <c r="BQ6" i="23" s="1"/>
  <c r="BN20" i="23"/>
  <c r="CC5" i="23"/>
  <c r="CD5" i="23" s="1"/>
  <c r="CA19" i="23"/>
  <c r="BY20" i="23"/>
  <c r="P5" i="29" s="1"/>
  <c r="CC20" i="23"/>
  <c r="BX51" i="23"/>
  <c r="BX35" i="23"/>
  <c r="AT57" i="23"/>
  <c r="BV27" i="23"/>
  <c r="BW27" i="23" s="1"/>
  <c r="CE6" i="23"/>
  <c r="BV33" i="23"/>
  <c r="BV42" i="23"/>
  <c r="BW42" i="23" s="1"/>
  <c r="BI20" i="23"/>
  <c r="BM20" i="23" s="1"/>
  <c r="BG49" i="23"/>
  <c r="BJ49" i="23" s="1"/>
  <c r="BK49" i="23" s="1"/>
  <c r="BP13" i="23"/>
  <c r="BI118" i="23" s="1"/>
  <c r="N95" i="10"/>
  <c r="H51" i="23"/>
  <c r="I51" i="23" s="1"/>
  <c r="J48" i="23" s="1"/>
  <c r="AC51" i="23"/>
  <c r="AF51" i="23" s="1"/>
  <c r="AG51" i="23" s="1"/>
  <c r="AC59" i="23"/>
  <c r="AM20" i="23"/>
  <c r="AU29" i="23"/>
  <c r="BB19" i="23"/>
  <c r="AR60" i="23"/>
  <c r="AM19" i="23"/>
  <c r="AF56" i="23" s="1"/>
  <c r="AC50" i="23"/>
  <c r="AF50" i="23" s="1"/>
  <c r="AG50" i="23" s="1"/>
  <c r="AU33" i="23"/>
  <c r="AV33" i="23" s="1"/>
  <c r="AS33" i="23"/>
  <c r="AU34" i="23"/>
  <c r="AV34" i="23" s="1"/>
  <c r="AS34" i="23"/>
  <c r="AU32" i="23"/>
  <c r="AV32" i="23" s="1"/>
  <c r="AR35" i="23"/>
  <c r="AS32" i="23"/>
  <c r="AG34" i="23"/>
  <c r="AE45" i="23"/>
  <c r="AG45" i="23" s="1"/>
  <c r="AD45" i="23"/>
  <c r="AD33" i="23"/>
  <c r="AE33" i="23"/>
  <c r="AG33" i="23" s="1"/>
  <c r="AF52" i="23"/>
  <c r="AG52" i="23" s="1"/>
  <c r="AD52" i="23"/>
  <c r="AE58" i="23"/>
  <c r="AD57" i="23"/>
  <c r="AE57" i="23"/>
  <c r="AG32" i="23"/>
  <c r="R46" i="23"/>
  <c r="S46" i="23" s="1"/>
  <c r="P46" i="23"/>
  <c r="Q35" i="23"/>
  <c r="AD44" i="23"/>
  <c r="AE44" i="23"/>
  <c r="AG44" i="23" s="1"/>
  <c r="Q47" i="23"/>
  <c r="N59" i="23"/>
  <c r="AB59" i="23" s="1"/>
  <c r="Q56" i="23"/>
  <c r="BF48" i="23"/>
  <c r="BI48" i="23" s="1"/>
  <c r="AD32" i="23"/>
  <c r="AD47" i="23"/>
  <c r="AE47" i="23"/>
  <c r="AG47" i="23" s="1"/>
  <c r="AH44" i="23" s="1"/>
  <c r="AF41" i="23"/>
  <c r="AG41" i="23" s="1"/>
  <c r="AH38" i="23" s="1"/>
  <c r="AD41" i="23"/>
  <c r="AE35" i="23"/>
  <c r="AF29" i="23"/>
  <c r="AG29" i="23" s="1"/>
  <c r="AH26" i="23" s="1"/>
  <c r="AD29" i="23"/>
  <c r="P45" i="23"/>
  <c r="R45" i="23"/>
  <c r="S45" i="23" s="1"/>
  <c r="R27" i="23"/>
  <c r="S27" i="23" s="1"/>
  <c r="P27" i="23"/>
  <c r="R57" i="23"/>
  <c r="S57" i="23" s="1"/>
  <c r="R33" i="23"/>
  <c r="S33" i="23" s="1"/>
  <c r="P33" i="23"/>
  <c r="O38" i="23"/>
  <c r="P38" i="23" s="1"/>
  <c r="AF35" i="23"/>
  <c r="AF58" i="23"/>
  <c r="AF57" i="23"/>
  <c r="BF51" i="23"/>
  <c r="BI51" i="23" s="1"/>
  <c r="O34" i="23"/>
  <c r="O28" i="23"/>
  <c r="V19" i="23"/>
  <c r="U19" i="23" s="1"/>
  <c r="W19" i="23" s="1"/>
  <c r="X19" i="23" s="1"/>
  <c r="P4" i="8"/>
  <c r="N94" i="10" s="1"/>
  <c r="O26" i="23"/>
  <c r="O32" i="23"/>
  <c r="P6" i="8"/>
  <c r="N96" i="10" s="1"/>
  <c r="R51" i="23" l="1"/>
  <c r="S51" i="23" s="1"/>
  <c r="S77" i="23"/>
  <c r="T74" i="23" s="1"/>
  <c r="P77" i="23"/>
  <c r="R71" i="23"/>
  <c r="S71" i="23" s="1"/>
  <c r="T68" i="23" s="1"/>
  <c r="P71" i="23"/>
  <c r="R76" i="23"/>
  <c r="S76" i="23" s="1"/>
  <c r="P76" i="23"/>
  <c r="BJ32" i="23"/>
  <c r="BK32" i="23" s="1"/>
  <c r="BW106" i="23"/>
  <c r="CC106" i="23" s="1"/>
  <c r="BV28" i="23"/>
  <c r="BW28" i="23" s="1"/>
  <c r="CE7" i="23"/>
  <c r="BX106" i="23" s="1"/>
  <c r="BG26" i="23"/>
  <c r="BJ26" i="23" s="1"/>
  <c r="BK26" i="23" s="1"/>
  <c r="CD21" i="23"/>
  <c r="CF21" i="23" s="1"/>
  <c r="BV66" i="23" s="1"/>
  <c r="BW66" i="23" s="1"/>
  <c r="BH100" i="23"/>
  <c r="BN100" i="23" s="1"/>
  <c r="BP99" i="23" s="1"/>
  <c r="P11" i="29"/>
  <c r="BP12" i="23"/>
  <c r="BI115" i="23" s="1"/>
  <c r="BK114" i="23" s="1"/>
  <c r="BH115" i="23"/>
  <c r="BN115" i="23" s="1"/>
  <c r="BP114" i="23" s="1"/>
  <c r="BQ12" i="23"/>
  <c r="BG48" i="23" s="1"/>
  <c r="BN19" i="23"/>
  <c r="BI19" i="23"/>
  <c r="BM19" i="23" s="1"/>
  <c r="BW100" i="23"/>
  <c r="BW109" i="23" s="1"/>
  <c r="CC109" i="23" s="1"/>
  <c r="CF5" i="23"/>
  <c r="BV32" i="23" s="1"/>
  <c r="BV35" i="23" s="1"/>
  <c r="P44" i="23"/>
  <c r="O47" i="23"/>
  <c r="P47" i="23" s="1"/>
  <c r="R44" i="23"/>
  <c r="S44" i="23" s="1"/>
  <c r="BW133" i="23"/>
  <c r="CC133" i="23" s="1"/>
  <c r="CF20" i="23"/>
  <c r="BV65" i="23" s="1"/>
  <c r="BY65" i="23" s="1"/>
  <c r="O52" i="23"/>
  <c r="P52" i="23" s="1"/>
  <c r="X21" i="23"/>
  <c r="O58" i="23" s="1"/>
  <c r="P58" i="23" s="1"/>
  <c r="BH86" i="23"/>
  <c r="P21" i="29"/>
  <c r="BY123" i="23"/>
  <c r="BY115" i="23"/>
  <c r="BV51" i="23"/>
  <c r="BY51" i="23" s="1"/>
  <c r="BZ51" i="23" s="1"/>
  <c r="CA48" i="23" s="1"/>
  <c r="BZ117" i="23"/>
  <c r="CD118" i="23"/>
  <c r="CE117" i="23" s="1"/>
  <c r="CB135" i="23"/>
  <c r="BY135" i="23"/>
  <c r="BY132" i="23"/>
  <c r="CB132" i="23"/>
  <c r="BM138" i="23"/>
  <c r="BV138" i="23"/>
  <c r="BY108" i="23"/>
  <c r="CB108" i="23"/>
  <c r="BY48" i="23"/>
  <c r="BZ48" i="23" s="1"/>
  <c r="BY78" i="23"/>
  <c r="BW78" i="23"/>
  <c r="BY86" i="23"/>
  <c r="BW86" i="23"/>
  <c r="P22" i="29"/>
  <c r="BV92" i="23"/>
  <c r="BV94" i="23" s="1"/>
  <c r="BV59" i="23"/>
  <c r="BW59" i="23" s="1"/>
  <c r="BY85" i="23"/>
  <c r="BW85" i="23"/>
  <c r="BZ120" i="23"/>
  <c r="CD121" i="23"/>
  <c r="CE120" i="23" s="1"/>
  <c r="BW93" i="23"/>
  <c r="BY93" i="23"/>
  <c r="BY76" i="23"/>
  <c r="BW76" i="23"/>
  <c r="BY91" i="23"/>
  <c r="BW91" i="23"/>
  <c r="CC103" i="23"/>
  <c r="CD115" i="23"/>
  <c r="CE114" i="23" s="1"/>
  <c r="BX124" i="23"/>
  <c r="BZ114" i="23"/>
  <c r="CE21" i="23"/>
  <c r="BX136" i="23" s="1"/>
  <c r="CE20" i="23"/>
  <c r="BX133" i="23" s="1"/>
  <c r="BX103" i="23"/>
  <c r="BY103" i="23" s="1"/>
  <c r="CC115" i="23"/>
  <c r="BW124" i="23"/>
  <c r="BJ91" i="23"/>
  <c r="AS54" i="23"/>
  <c r="AR49" i="23"/>
  <c r="AS49" i="23" s="1"/>
  <c r="AR57" i="23"/>
  <c r="AU57" i="23" s="1"/>
  <c r="BH93" i="23"/>
  <c r="BM108" i="23"/>
  <c r="BJ108" i="23"/>
  <c r="BB21" i="23"/>
  <c r="BJ43" i="23"/>
  <c r="BK43" i="23" s="1"/>
  <c r="BJ138" i="23"/>
  <c r="BO118" i="23"/>
  <c r="BK117" i="23"/>
  <c r="BJ118" i="23"/>
  <c r="BN118" i="23"/>
  <c r="BP117" i="23" s="1"/>
  <c r="BG28" i="23"/>
  <c r="BJ28" i="23" s="1"/>
  <c r="BK28" i="23" s="1"/>
  <c r="BH106" i="23"/>
  <c r="BO115" i="23"/>
  <c r="BG27" i="23"/>
  <c r="BH103" i="23"/>
  <c r="AS48" i="23"/>
  <c r="BG94" i="23"/>
  <c r="BJ92" i="23"/>
  <c r="BH92" i="23"/>
  <c r="AR61" i="23"/>
  <c r="AU61" i="23" s="1"/>
  <c r="AV61" i="23" s="1"/>
  <c r="BY34" i="23"/>
  <c r="BZ34" i="23" s="1"/>
  <c r="BP5" i="23"/>
  <c r="BI100" i="23" s="1"/>
  <c r="BG33" i="23"/>
  <c r="BH33" i="23" s="1"/>
  <c r="BX64" i="23"/>
  <c r="P10" i="29"/>
  <c r="BW34" i="23"/>
  <c r="BN14" i="23"/>
  <c r="BL21" i="23"/>
  <c r="CD19" i="23"/>
  <c r="CC19" i="23"/>
  <c r="BY19" i="23"/>
  <c r="P4" i="29" s="1"/>
  <c r="BO19" i="23"/>
  <c r="BP6" i="23"/>
  <c r="BI103" i="23" s="1"/>
  <c r="BK102" i="23" s="1"/>
  <c r="BO20" i="23"/>
  <c r="BQ20" i="23" s="1"/>
  <c r="BG34" i="23"/>
  <c r="BH34" i="23" s="1"/>
  <c r="BX19" i="23"/>
  <c r="P9" i="29" s="1"/>
  <c r="BP7" i="23"/>
  <c r="BI106" i="23" s="1"/>
  <c r="BY27" i="23"/>
  <c r="BZ27" i="23" s="1"/>
  <c r="BV45" i="23"/>
  <c r="BW45" i="23" s="1"/>
  <c r="BY42" i="23"/>
  <c r="BZ42" i="23" s="1"/>
  <c r="BV26" i="23"/>
  <c r="BW26" i="23" s="1"/>
  <c r="CE5" i="23"/>
  <c r="BX100" i="23" s="1"/>
  <c r="BY33" i="23"/>
  <c r="BZ33" i="23" s="1"/>
  <c r="BW33" i="23"/>
  <c r="BX65" i="23"/>
  <c r="BH49" i="23"/>
  <c r="BH32" i="23"/>
  <c r="BH42" i="23"/>
  <c r="BJ42" i="23"/>
  <c r="BK42" i="23" s="1"/>
  <c r="AD51" i="23"/>
  <c r="AC53" i="23"/>
  <c r="AF53" i="23" s="1"/>
  <c r="AG53" i="23" s="1"/>
  <c r="AH50" i="23" s="1"/>
  <c r="AU62" i="23"/>
  <c r="AV62" i="23" s="1"/>
  <c r="AS62" i="23"/>
  <c r="AU60" i="23"/>
  <c r="AV60" i="23" s="1"/>
  <c r="AS60" i="23"/>
  <c r="AD50" i="23"/>
  <c r="AU35" i="23"/>
  <c r="AS35" i="23"/>
  <c r="AG57" i="23"/>
  <c r="AG35" i="23"/>
  <c r="AH32" i="23" s="1"/>
  <c r="AG58" i="23"/>
  <c r="Q59" i="23"/>
  <c r="BF67" i="23"/>
  <c r="BI67" i="23" s="1"/>
  <c r="AE56" i="23"/>
  <c r="AG56" i="23" s="1"/>
  <c r="AD56" i="23"/>
  <c r="AD35" i="23"/>
  <c r="BF64" i="23"/>
  <c r="BI64" i="23" s="1"/>
  <c r="AD58" i="23"/>
  <c r="O41" i="23"/>
  <c r="P41" i="23" s="1"/>
  <c r="R38" i="23"/>
  <c r="S38" i="23" s="1"/>
  <c r="P34" i="23"/>
  <c r="R34" i="23"/>
  <c r="S34" i="23" s="1"/>
  <c r="R28" i="23"/>
  <c r="S28" i="23" s="1"/>
  <c r="P28" i="23"/>
  <c r="P32" i="23"/>
  <c r="R32" i="23"/>
  <c r="S32" i="23" s="1"/>
  <c r="P26" i="23"/>
  <c r="R26" i="23"/>
  <c r="S26" i="23" s="1"/>
  <c r="AF59" i="23"/>
  <c r="O29" i="23"/>
  <c r="O50" i="23"/>
  <c r="O56" i="23"/>
  <c r="O35" i="23"/>
  <c r="D8" i="9"/>
  <c r="BJ48" i="23" l="1"/>
  <c r="BK48" i="23" s="1"/>
  <c r="BG35" i="23"/>
  <c r="BH35" i="23" s="1"/>
  <c r="BY28" i="23"/>
  <c r="BZ28" i="23" s="1"/>
  <c r="BH26" i="23"/>
  <c r="BG29" i="23"/>
  <c r="BH29" i="23" s="1"/>
  <c r="BY106" i="23"/>
  <c r="BV60" i="23"/>
  <c r="BW60" i="23" s="1"/>
  <c r="BW136" i="23"/>
  <c r="CC136" i="23" s="1"/>
  <c r="AU49" i="23"/>
  <c r="AV49" i="23" s="1"/>
  <c r="AW46" i="23" s="1"/>
  <c r="BJ100" i="23"/>
  <c r="R47" i="23"/>
  <c r="S47" i="23" s="1"/>
  <c r="T44" i="23" s="1"/>
  <c r="BH48" i="23"/>
  <c r="BJ115" i="23"/>
  <c r="BY100" i="23"/>
  <c r="CC100" i="23"/>
  <c r="BY136" i="23"/>
  <c r="BY133" i="23"/>
  <c r="BW130" i="23"/>
  <c r="CC130" i="23" s="1"/>
  <c r="CF19" i="23"/>
  <c r="BV64" i="23" s="1"/>
  <c r="R52" i="23"/>
  <c r="S52" i="23" s="1"/>
  <c r="BH130" i="23"/>
  <c r="BN130" i="23" s="1"/>
  <c r="BP129" i="23" s="1"/>
  <c r="BQ19" i="23"/>
  <c r="BW51" i="23"/>
  <c r="BY124" i="23"/>
  <c r="BY138" i="23"/>
  <c r="CB138" i="23"/>
  <c r="BY94" i="23"/>
  <c r="BW94" i="23"/>
  <c r="BW92" i="23"/>
  <c r="BY92" i="23"/>
  <c r="BY66" i="23"/>
  <c r="BZ66" i="23" s="1"/>
  <c r="BZ132" i="23"/>
  <c r="CD133" i="23"/>
  <c r="CE132" i="23" s="1"/>
  <c r="CD136" i="23"/>
  <c r="CE135" i="23" s="1"/>
  <c r="BZ135" i="23"/>
  <c r="CC124" i="23"/>
  <c r="CD103" i="23"/>
  <c r="CE102" i="23" s="1"/>
  <c r="BZ102" i="23"/>
  <c r="CD106" i="23"/>
  <c r="CE105" i="23" s="1"/>
  <c r="BZ105" i="23"/>
  <c r="CD124" i="23"/>
  <c r="CE123" i="23" s="1"/>
  <c r="BZ123" i="23"/>
  <c r="CE19" i="23"/>
  <c r="BX130" i="23" s="1"/>
  <c r="AS57" i="23"/>
  <c r="AV35" i="23"/>
  <c r="AW32" i="23" s="1"/>
  <c r="BN21" i="23"/>
  <c r="BO14" i="23"/>
  <c r="BQ14" i="23" s="1"/>
  <c r="BJ27" i="23"/>
  <c r="BK27" i="23" s="1"/>
  <c r="BO106" i="23"/>
  <c r="BK105" i="23"/>
  <c r="BK99" i="23"/>
  <c r="BO100" i="23"/>
  <c r="BH27" i="23"/>
  <c r="BJ106" i="23"/>
  <c r="BN106" i="23"/>
  <c r="BP105" i="23" s="1"/>
  <c r="BH28" i="23"/>
  <c r="BJ103" i="23"/>
  <c r="BH109" i="23"/>
  <c r="BN103" i="23"/>
  <c r="BP102" i="23" s="1"/>
  <c r="BO103" i="23"/>
  <c r="BI109" i="23"/>
  <c r="BG59" i="23"/>
  <c r="BJ59" i="23" s="1"/>
  <c r="BK59" i="23" s="1"/>
  <c r="BH133" i="23"/>
  <c r="AR63" i="23"/>
  <c r="AS63" i="23" s="1"/>
  <c r="AS61" i="23"/>
  <c r="BJ94" i="23"/>
  <c r="BH94" i="23"/>
  <c r="BP19" i="23"/>
  <c r="BI130" i="23" s="1"/>
  <c r="BK129" i="23" s="1"/>
  <c r="BJ33" i="23"/>
  <c r="BK33" i="23" s="1"/>
  <c r="BP20" i="23"/>
  <c r="BI133" i="23" s="1"/>
  <c r="BK132" i="23" s="1"/>
  <c r="BG65" i="23"/>
  <c r="BH65" i="23" s="1"/>
  <c r="BJ34" i="23"/>
  <c r="BK34" i="23" s="1"/>
  <c r="CB19" i="23"/>
  <c r="BV58" i="23" s="1"/>
  <c r="BW58" i="23" s="1"/>
  <c r="BI21" i="23"/>
  <c r="BM21" i="23" s="1"/>
  <c r="BW32" i="23"/>
  <c r="BY32" i="23"/>
  <c r="BZ32" i="23" s="1"/>
  <c r="BY59" i="23"/>
  <c r="BZ59" i="23" s="1"/>
  <c r="BY45" i="23"/>
  <c r="BZ45" i="23" s="1"/>
  <c r="CA42" i="23" s="1"/>
  <c r="BW65" i="23"/>
  <c r="BV29" i="23"/>
  <c r="BW29" i="23" s="1"/>
  <c r="BY26" i="23"/>
  <c r="BZ26" i="23" s="1"/>
  <c r="BZ65" i="23"/>
  <c r="AD53" i="23"/>
  <c r="R58" i="23"/>
  <c r="S58" i="23" s="1"/>
  <c r="AD59" i="23"/>
  <c r="AE59" i="23"/>
  <c r="AG59" i="23" s="1"/>
  <c r="AH56" i="23" s="1"/>
  <c r="R50" i="23"/>
  <c r="S50" i="23" s="1"/>
  <c r="P50" i="23"/>
  <c r="R56" i="23"/>
  <c r="S56" i="23" s="1"/>
  <c r="P56" i="23"/>
  <c r="R41" i="23"/>
  <c r="S41" i="23" s="1"/>
  <c r="T38" i="23" s="1"/>
  <c r="P29" i="23"/>
  <c r="R29" i="23"/>
  <c r="S29" i="23" s="1"/>
  <c r="P35" i="23"/>
  <c r="R35" i="23"/>
  <c r="S35" i="23" s="1"/>
  <c r="T32" i="23" s="1"/>
  <c r="O59" i="23"/>
  <c r="P59" i="23" s="1"/>
  <c r="O53" i="23"/>
  <c r="P53" i="23" s="1"/>
  <c r="F8" i="9"/>
  <c r="BG58" i="23"/>
  <c r="BJ29" i="23" l="1"/>
  <c r="BK29" i="23" s="1"/>
  <c r="BL26" i="23" s="1"/>
  <c r="BY60" i="23"/>
  <c r="BZ60" i="23" s="1"/>
  <c r="BW139" i="23"/>
  <c r="CC139" i="23" s="1"/>
  <c r="BY130" i="23"/>
  <c r="CF114" i="23"/>
  <c r="CD100" i="23"/>
  <c r="CE99" i="23" s="1"/>
  <c r="BZ99" i="23"/>
  <c r="BX109" i="23"/>
  <c r="BY109" i="23" s="1"/>
  <c r="CD130" i="23"/>
  <c r="CE129" i="23" s="1"/>
  <c r="BZ129" i="23"/>
  <c r="BX139" i="23"/>
  <c r="BY139" i="23" s="1"/>
  <c r="AU63" i="23"/>
  <c r="AV63" i="23" s="1"/>
  <c r="AW60" i="23" s="1"/>
  <c r="BH59" i="23"/>
  <c r="BO109" i="23"/>
  <c r="BK108" i="23"/>
  <c r="BJ130" i="23"/>
  <c r="BO130" i="23"/>
  <c r="BG50" i="23"/>
  <c r="BH121" i="23"/>
  <c r="BO133" i="23"/>
  <c r="BN109" i="23"/>
  <c r="BP108" i="23" s="1"/>
  <c r="BQ99" i="23" s="1"/>
  <c r="BJ109" i="23"/>
  <c r="BN133" i="23"/>
  <c r="BP132" i="23" s="1"/>
  <c r="BJ133" i="23"/>
  <c r="BJ35" i="23"/>
  <c r="BK35" i="23" s="1"/>
  <c r="BL32" i="23" s="1"/>
  <c r="BJ65" i="23"/>
  <c r="BK65" i="23" s="1"/>
  <c r="BP14" i="23"/>
  <c r="BG44" i="23"/>
  <c r="BG45" i="23" s="1"/>
  <c r="BO21" i="23"/>
  <c r="BQ21" i="23" s="1"/>
  <c r="BV61" i="23"/>
  <c r="BW61" i="23" s="1"/>
  <c r="BY58" i="23"/>
  <c r="BZ58" i="23" s="1"/>
  <c r="BY64" i="23"/>
  <c r="BZ64" i="23" s="1"/>
  <c r="BV67" i="23"/>
  <c r="BW64" i="23"/>
  <c r="BY35" i="23"/>
  <c r="BZ35" i="23" s="1"/>
  <c r="CA32" i="23" s="1"/>
  <c r="BW35" i="23"/>
  <c r="BY29" i="23"/>
  <c r="BZ29" i="23" s="1"/>
  <c r="CA26" i="23" s="1"/>
  <c r="BH58" i="23"/>
  <c r="BJ58" i="23"/>
  <c r="BK58" i="23" s="1"/>
  <c r="BG64" i="23"/>
  <c r="T26" i="23"/>
  <c r="R59" i="23"/>
  <c r="S59" i="23" s="1"/>
  <c r="T56" i="23" s="1"/>
  <c r="R53" i="23"/>
  <c r="S53" i="23" s="1"/>
  <c r="T50" i="23" s="1"/>
  <c r="BH50" i="23" l="1"/>
  <c r="BG51" i="23"/>
  <c r="BJ51" i="23" s="1"/>
  <c r="BK51" i="23" s="1"/>
  <c r="BL48" i="23" s="1"/>
  <c r="CD139" i="23"/>
  <c r="CE138" i="23" s="1"/>
  <c r="CF129" i="23" s="1"/>
  <c r="BZ138" i="23"/>
  <c r="CD109" i="23"/>
  <c r="CE108" i="23" s="1"/>
  <c r="CF99" i="23" s="1"/>
  <c r="BZ108" i="23"/>
  <c r="BP21" i="23"/>
  <c r="BI136" i="23" s="1"/>
  <c r="BK135" i="23" s="1"/>
  <c r="BI121" i="23"/>
  <c r="BK120" i="23" s="1"/>
  <c r="BH124" i="23"/>
  <c r="BN121" i="23"/>
  <c r="BP120" i="23" s="1"/>
  <c r="BJ50" i="23"/>
  <c r="BK50" i="23" s="1"/>
  <c r="BG66" i="23"/>
  <c r="BJ66" i="23" s="1"/>
  <c r="BK66" i="23" s="1"/>
  <c r="BH136" i="23"/>
  <c r="BG60" i="23"/>
  <c r="BG61" i="23" s="1"/>
  <c r="BH44" i="23"/>
  <c r="BJ44" i="23"/>
  <c r="BK44" i="23" s="1"/>
  <c r="BY61" i="23"/>
  <c r="BZ61" i="23" s="1"/>
  <c r="CA58" i="23" s="1"/>
  <c r="BW67" i="23"/>
  <c r="BY67" i="23"/>
  <c r="BZ67" i="23" s="1"/>
  <c r="CA64" i="23" s="1"/>
  <c r="BH64" i="23"/>
  <c r="BJ64" i="23"/>
  <c r="BK64" i="23" s="1"/>
  <c r="BJ45" i="23"/>
  <c r="BK45" i="23" s="1"/>
  <c r="BL42" i="23" s="1"/>
  <c r="BH45" i="23"/>
  <c r="BG67" i="23" l="1"/>
  <c r="BJ67" i="23" s="1"/>
  <c r="BK67" i="23" s="1"/>
  <c r="BL64" i="23" s="1"/>
  <c r="BH66" i="23"/>
  <c r="BH51" i="23"/>
  <c r="BO136" i="23"/>
  <c r="BI139" i="23"/>
  <c r="BO121" i="23"/>
  <c r="BI124" i="23"/>
  <c r="BJ121" i="23"/>
  <c r="BN136" i="23"/>
  <c r="BP135" i="23" s="1"/>
  <c r="BJ136" i="23"/>
  <c r="BH139" i="23"/>
  <c r="BN124" i="23"/>
  <c r="BP123" i="23" s="1"/>
  <c r="BQ114" i="23" s="1"/>
  <c r="BJ60" i="23"/>
  <c r="BK60" i="23" s="1"/>
  <c r="BH60" i="23"/>
  <c r="BH61" i="23"/>
  <c r="BJ61" i="23"/>
  <c r="BK61" i="23" s="1"/>
  <c r="BL58" i="23" s="1"/>
  <c r="BH67" i="23" l="1"/>
  <c r="BO124" i="23"/>
  <c r="BK123" i="23"/>
  <c r="BO139" i="23"/>
  <c r="BK138" i="23"/>
  <c r="BJ124" i="23"/>
  <c r="BN139" i="23"/>
  <c r="BP138" i="23" s="1"/>
  <c r="BQ129" i="23" s="1"/>
  <c r="BJ139" i="23"/>
</calcChain>
</file>

<file path=xl/comments1.xml><?xml version="1.0" encoding="utf-8"?>
<comments xmlns="http://schemas.openxmlformats.org/spreadsheetml/2006/main">
  <authors>
    <author>Emily Halcon</author>
  </authors>
  <commentList>
    <comment ref="C3" authorId="0" shapeId="0">
      <text>
        <r>
          <rPr>
            <b/>
            <sz val="9"/>
            <color indexed="81"/>
            <rFont val="Tahoma"/>
            <family val="2"/>
          </rPr>
          <t>Input changes to permanent housing exit rate for single adult programs by program type in yellow cells.  Graphs will automatically change to reflect the impact of these changes on exit rates and average costs.</t>
        </r>
      </text>
    </comment>
    <comment ref="I3" authorId="0" shapeId="0">
      <text>
        <r>
          <rPr>
            <b/>
            <sz val="9"/>
            <color indexed="81"/>
            <rFont val="Tahoma"/>
            <family val="2"/>
          </rPr>
          <t>Input changes to permanent housing exit rate for family programs by program type in yellow cells.  Graphs will automatically change to reflect the impact of these changes on exit rates and average costs.</t>
        </r>
      </text>
    </comment>
  </commentList>
</comments>
</file>

<file path=xl/comments2.xml><?xml version="1.0" encoding="utf-8"?>
<comments xmlns="http://schemas.openxmlformats.org/spreadsheetml/2006/main">
  <authors>
    <author>Emily Halcon</author>
  </authors>
  <commentList>
    <comment ref="C3" authorId="0" shapeId="0">
      <text>
        <r>
          <rPr>
            <b/>
            <sz val="9"/>
            <color indexed="81"/>
            <rFont val="Tahoma"/>
            <family val="2"/>
          </rPr>
          <t>Input new average length of stay for single adult programs by program type in yellow cells.  Graphs will automatically change to reflect the impact of these changes on exit rates and average costs.</t>
        </r>
        <r>
          <rPr>
            <sz val="9"/>
            <color indexed="81"/>
            <rFont val="Tahoma"/>
            <family val="2"/>
          </rPr>
          <t xml:space="preserve">
</t>
        </r>
      </text>
    </comment>
    <comment ref="I3" authorId="0" shapeId="0">
      <text>
        <r>
          <rPr>
            <b/>
            <sz val="9"/>
            <color indexed="81"/>
            <rFont val="Tahoma"/>
            <family val="2"/>
          </rPr>
          <t xml:space="preserve">Input new average length of stay for family programs by program type in yellow cells.  Graphs will automatically change to reflect the impact of these changes on exit rates and average costs.
</t>
        </r>
        <r>
          <rPr>
            <sz val="9"/>
            <color indexed="81"/>
            <rFont val="Tahoma"/>
            <family val="2"/>
          </rPr>
          <t xml:space="preserve">
</t>
        </r>
      </text>
    </comment>
  </commentList>
</comments>
</file>

<file path=xl/comments3.xml><?xml version="1.0" encoding="utf-8"?>
<comments xmlns="http://schemas.openxmlformats.org/spreadsheetml/2006/main">
  <authors>
    <author>Emily Halcon</author>
  </authors>
  <commentList>
    <comment ref="C3" authorId="0" shapeId="0">
      <text>
        <r>
          <rPr>
            <b/>
            <sz val="9"/>
            <color indexed="81"/>
            <rFont val="Tahoma"/>
            <family val="2"/>
          </rPr>
          <t>Input changes in investments (use a "-" to remove money) for single adult programs by program type in the yellow cells.  Graphs will automatically change to reflect the impact of these changes on exit rates, PSH capacity and investments.</t>
        </r>
        <r>
          <rPr>
            <sz val="9"/>
            <color indexed="81"/>
            <rFont val="Tahoma"/>
            <family val="2"/>
          </rPr>
          <t xml:space="preserve">
</t>
        </r>
      </text>
    </comment>
    <comment ref="I3" authorId="0" shapeId="0">
      <text>
        <r>
          <rPr>
            <b/>
            <sz val="9"/>
            <color indexed="81"/>
            <rFont val="Tahoma"/>
            <family val="2"/>
          </rPr>
          <t>Input changes in investments (use a "-" to remove money) for family programs by program type in the yellow cells.  Graphs will automatically change to reflect the impact of these changes on exit rates, PSH capacity and investments.</t>
        </r>
      </text>
    </comment>
  </commentList>
</comments>
</file>

<file path=xl/comments4.xml><?xml version="1.0" encoding="utf-8"?>
<comments xmlns="http://schemas.openxmlformats.org/spreadsheetml/2006/main">
  <authors>
    <author>Emily Halcon</author>
  </authors>
  <commentList>
    <comment ref="C3" authorId="0" shapeId="0">
      <text>
        <r>
          <rPr>
            <b/>
            <sz val="9"/>
            <color indexed="81"/>
            <rFont val="Tahoma"/>
            <family val="2"/>
          </rPr>
          <t>Insert change in average rate of returns to homelessness for single adult programs, by program type in the yellow cells.  Graphs will automatically change to reflect the impact of these changes on rate of returns and permanent exits that "stick".</t>
        </r>
      </text>
    </comment>
    <comment ref="I3" authorId="0" shapeId="0">
      <text>
        <r>
          <rPr>
            <b/>
            <sz val="9"/>
            <color indexed="81"/>
            <rFont val="Tahoma"/>
            <family val="2"/>
          </rPr>
          <t>Insert change in average rate of returns to homelessness for family programs, by program type in the yellow cells.  Graphs will automatically change to reflect the impact of these changes on rate of returns and permanent exits that "stick".</t>
        </r>
      </text>
    </comment>
  </commentList>
</comments>
</file>

<file path=xl/comments5.xml><?xml version="1.0" encoding="utf-8"?>
<comments xmlns="http://schemas.openxmlformats.org/spreadsheetml/2006/main">
  <authors>
    <author>Emily Halcon</author>
  </authors>
  <commentList>
    <comment ref="C2" authorId="0" shapeId="0">
      <text>
        <r>
          <rPr>
            <b/>
            <sz val="10"/>
            <color indexed="81"/>
            <rFont val="Tahoma"/>
            <family val="2"/>
          </rPr>
          <t xml:space="preserve">Insert changes to one or all performance indicators for single adult programs, by program type, in the yellow cells.
</t>
        </r>
      </text>
    </comment>
    <comment ref="I2" authorId="0" shapeId="0">
      <text>
        <r>
          <rPr>
            <b/>
            <sz val="10"/>
            <color indexed="81"/>
            <rFont val="Tahoma"/>
            <family val="2"/>
          </rPr>
          <t>Insert changes to one or all performance indicators for adult only programs, by program type, in the yellow cells.</t>
        </r>
      </text>
    </comment>
  </commentList>
</comments>
</file>

<file path=xl/sharedStrings.xml><?xml version="1.0" encoding="utf-8"?>
<sst xmlns="http://schemas.openxmlformats.org/spreadsheetml/2006/main" count="1628" uniqueCount="356">
  <si>
    <t>Total</t>
  </si>
  <si>
    <t>Rapid ReHousing</t>
  </si>
  <si>
    <t>Rapid Re-Housing</t>
  </si>
  <si>
    <t>Transitional Housing</t>
  </si>
  <si>
    <t>Emergency Shelter</t>
  </si>
  <si>
    <t>Current</t>
  </si>
  <si>
    <t>New</t>
  </si>
  <si>
    <t>Current LOS</t>
  </si>
  <si>
    <t>New LOS</t>
  </si>
  <si>
    <t>Current PH Exits</t>
  </si>
  <si>
    <t>New PH Exits</t>
  </si>
  <si>
    <t>$ Change</t>
  </si>
  <si>
    <t>Emergency Shelters</t>
  </si>
  <si>
    <t>CURRENT</t>
  </si>
  <si>
    <t>NEW</t>
  </si>
  <si>
    <t>PROGRAM</t>
  </si>
  <si>
    <t>TOTAL EXITS</t>
  </si>
  <si>
    <t>Permanent Supportive Housing</t>
  </si>
  <si>
    <t>Rate of Return to Hmls</t>
  </si>
  <si>
    <t>N/A</t>
  </si>
  <si>
    <t>Average (weighted)</t>
  </si>
  <si>
    <t>Current Investment</t>
  </si>
  <si>
    <t>New Investment</t>
  </si>
  <si>
    <t>Total System</t>
  </si>
  <si>
    <t>PSH Investment Per Unit</t>
  </si>
  <si>
    <t>NEW UNITS</t>
  </si>
  <si>
    <t>Future</t>
  </si>
  <si>
    <t>LOS</t>
  </si>
  <si>
    <t>Rate of Net Exits to PH</t>
  </si>
  <si>
    <t>NEW LOS</t>
  </si>
  <si>
    <t>Net Exits to PH</t>
  </si>
  <si>
    <t>CHANGES</t>
  </si>
  <si>
    <t>ES</t>
  </si>
  <si>
    <t>TH</t>
  </si>
  <si>
    <t>Rate of Exits to PH</t>
  </si>
  <si>
    <t>INVESTMENT</t>
  </si>
  <si>
    <t>NET PH EXITS</t>
  </si>
  <si>
    <t>$/NET PH EXIT</t>
  </si>
  <si>
    <t>CHANGE</t>
  </si>
  <si>
    <t>Family Households</t>
  </si>
  <si>
    <t>All Households</t>
  </si>
  <si>
    <t>CHANGE IN INVESTMENT</t>
  </si>
  <si>
    <t>MODIFIED</t>
  </si>
  <si>
    <t>Data for Graphs:</t>
  </si>
  <si>
    <t>FAMILY HOUSEHOLDS</t>
  </si>
  <si>
    <t>ALL HOUSEHOLDS</t>
  </si>
  <si>
    <t>CHANGE IN LOS</t>
  </si>
  <si>
    <t>CAPACITY</t>
  </si>
  <si>
    <t>TURNOVER</t>
  </si>
  <si>
    <t>Current $/PH Exit</t>
  </si>
  <si>
    <t>New $/PH Exit</t>
  </si>
  <si>
    <t>EXITS TO PH</t>
  </si>
  <si>
    <t>PH EXIT RATE</t>
  </si>
  <si>
    <t>RETURN RATE</t>
  </si>
  <si>
    <t>RR</t>
  </si>
  <si>
    <t>Change</t>
  </si>
  <si>
    <t>↑</t>
  </si>
  <si>
    <t>↓</t>
  </si>
  <si>
    <t>Perm. Supportive Hsg</t>
  </si>
  <si>
    <t>Current PH Exit Rate</t>
  </si>
  <si>
    <t>New PH Exit Rate</t>
  </si>
  <si>
    <t>Current Return Rate</t>
  </si>
  <si>
    <t>New Return Rate</t>
  </si>
  <si>
    <t>NET PH EXIT</t>
  </si>
  <si>
    <t>PSH</t>
  </si>
  <si>
    <t>CURRENT OUTCOMES</t>
  </si>
  <si>
    <t>Exits to PH - Adult Only HHs</t>
  </si>
  <si>
    <t>Exits to PH - Family HHs</t>
  </si>
  <si>
    <t>Exits to PH - All HHs</t>
  </si>
  <si>
    <t>Rate of Exit to PH - Adult Only HHs</t>
  </si>
  <si>
    <t>Rate of Exit to PH - Family HHs</t>
  </si>
  <si>
    <t>Rate of Exit to PH - All HHs</t>
  </si>
  <si>
    <t>CURRENT COSTS</t>
  </si>
  <si>
    <t>Investments - Adult Only HHs</t>
  </si>
  <si>
    <t>Investements - Family HHs</t>
  </si>
  <si>
    <t>Investments - All HHs</t>
  </si>
  <si>
    <t>Cost/Exit</t>
  </si>
  <si>
    <t>Cost/PH Exit</t>
  </si>
  <si>
    <t>+</t>
  </si>
  <si>
    <t>-</t>
  </si>
  <si>
    <t>Change in PH Exits Data for Graphs:</t>
  </si>
  <si>
    <t>GROSS PH EXITS</t>
  </si>
  <si>
    <t>Transitional Hsg</t>
  </si>
  <si>
    <t>Rapid Re-housing</t>
  </si>
  <si>
    <t>"Ghost" data (for labeling only)</t>
  </si>
  <si>
    <t>$/GROSS PH Exit</t>
  </si>
  <si>
    <t>CHANGE IN PH EXITS</t>
  </si>
  <si>
    <t>CHANGE IN RETURNS TO HOMELESSNESS</t>
  </si>
  <si>
    <t>System Capacity</t>
  </si>
  <si>
    <t>Annual Exits</t>
  </si>
  <si>
    <t>Annual Exits to PH</t>
  </si>
  <si>
    <t>SUMMARY REALLOCATOR (free entry)</t>
  </si>
  <si>
    <t>SUMMARY REALLOCATOR (auto-populated)</t>
  </si>
  <si>
    <t>$/PH EXIT</t>
  </si>
  <si>
    <t>PH EXITS</t>
  </si>
  <si>
    <t>$/PH Exit</t>
  </si>
  <si>
    <t>$/ PH EXIT</t>
  </si>
  <si>
    <t>System Investment</t>
  </si>
  <si>
    <t>System Performance</t>
  </si>
  <si>
    <r>
      <t xml:space="preserve">Investments </t>
    </r>
    <r>
      <rPr>
        <b/>
        <vertAlign val="superscript"/>
        <sz val="10"/>
        <color theme="0"/>
        <rFont val="Arial Narrow"/>
        <family val="2"/>
      </rPr>
      <t>2</t>
    </r>
  </si>
  <si>
    <r>
      <t xml:space="preserve">Total Annual Exits </t>
    </r>
    <r>
      <rPr>
        <b/>
        <vertAlign val="superscript"/>
        <sz val="10"/>
        <color theme="0"/>
        <rFont val="Arial Narrow"/>
        <family val="2"/>
      </rPr>
      <t>3</t>
    </r>
  </si>
  <si>
    <r>
      <t xml:space="preserve">Annual Exits to PH </t>
    </r>
    <r>
      <rPr>
        <b/>
        <vertAlign val="superscript"/>
        <sz val="10"/>
        <color theme="0"/>
        <rFont val="Arial Narrow"/>
        <family val="2"/>
      </rPr>
      <t>4</t>
    </r>
  </si>
  <si>
    <r>
      <t xml:space="preserve">Annual Capacity </t>
    </r>
    <r>
      <rPr>
        <b/>
        <vertAlign val="superscript"/>
        <sz val="10"/>
        <color theme="0"/>
        <rFont val="Arial Narrow"/>
        <family val="2"/>
      </rPr>
      <t>1</t>
    </r>
  </si>
  <si>
    <r>
      <t xml:space="preserve">Returns to Homelessness </t>
    </r>
    <r>
      <rPr>
        <b/>
        <vertAlign val="superscript"/>
        <sz val="10"/>
        <color theme="0"/>
        <rFont val="Arial Narrow"/>
        <family val="2"/>
      </rPr>
      <t>5</t>
    </r>
  </si>
  <si>
    <t>Programs Serving Family Households</t>
  </si>
  <si>
    <r>
      <t xml:space="preserve">Total Beds in </t>
    </r>
    <r>
      <rPr>
        <b/>
        <u/>
        <sz val="10"/>
        <color indexed="8"/>
        <rFont val="Arial Narrow"/>
        <family val="2"/>
      </rPr>
      <t>Programs for which budget data is available</t>
    </r>
  </si>
  <si>
    <r>
      <t xml:space="preserve">Total Investment from </t>
    </r>
    <r>
      <rPr>
        <b/>
        <u/>
        <sz val="10"/>
        <color indexed="8"/>
        <rFont val="Arial Narrow"/>
        <family val="2"/>
      </rPr>
      <t>Programs for which budget data is available</t>
    </r>
  </si>
  <si>
    <t>Total Beds in Dataset</t>
  </si>
  <si>
    <t>Estimated Total Investment, 
All Programs in Dataset</t>
  </si>
  <si>
    <t>Current Returns</t>
  </si>
  <si>
    <t>New Returns</t>
  </si>
  <si>
    <t>Current PH Exits that "Stick"</t>
  </si>
  <si>
    <t>New PH Exits that "Stick"</t>
  </si>
  <si>
    <t>Difference</t>
  </si>
  <si>
    <t>Change in PH that Stick</t>
  </si>
  <si>
    <t>Difference (current then new)</t>
  </si>
  <si>
    <t>Current Rate of Return</t>
  </si>
  <si>
    <t>New Rate of Return</t>
  </si>
  <si>
    <t>All Programs</t>
  </si>
  <si>
    <t>PROGRAM INPUT TABLE INSTRUCTIONS:</t>
  </si>
  <si>
    <t>9C. Change in Permanent Housing Exits
All Households</t>
  </si>
  <si>
    <t>Existing PSH Capacity</t>
  </si>
  <si>
    <t>New PSH Capacity</t>
  </si>
  <si>
    <t>If your community wishes to calculate the estimated system investments for some or all of the program types, please complete the following tables (yellow cells only) on the programs that gave you investment data.  Input the amounts in rows 18 and 25 into rows 8 and 9, respectively, of tab 2: Program Input.</t>
  </si>
  <si>
    <t>Average Length of Stay (days)</t>
  </si>
  <si>
    <t>Total or Average</t>
  </si>
  <si>
    <t>Average LOS</t>
  </si>
  <si>
    <t>Average LOS - Adult Only HHs</t>
  </si>
  <si>
    <t>Average LOS - Family HHs</t>
  </si>
  <si>
    <t>Average LOS - All HHs</t>
  </si>
  <si>
    <t>Tab Number</t>
  </si>
  <si>
    <t>Contents</t>
  </si>
  <si>
    <t>1a. Executive Summary</t>
  </si>
  <si>
    <t>1b. Getting Started</t>
  </si>
  <si>
    <t>1c. FAQs</t>
  </si>
  <si>
    <t>3. Investment Worksheet</t>
  </si>
  <si>
    <t>4. Current Outcomes</t>
  </si>
  <si>
    <t>5. Curent Investments</t>
  </si>
  <si>
    <t>6. Change PH Exits</t>
  </si>
  <si>
    <t>7. Change LOS</t>
  </si>
  <si>
    <t>8. Change Investments</t>
  </si>
  <si>
    <t>9. Change Returns to Homelessness</t>
  </si>
  <si>
    <t>∙ Charts showing changes to PH exits and costs when changes are made to the rate of return to homelessness</t>
  </si>
  <si>
    <t>∙ Charts showing the additive impacts of the changes made in tabs 6, 7, 8 and 9.</t>
  </si>
  <si>
    <t>(a) Using household identifiers in HMIS, "collapse" the client level records into household level records, applying locally appropriate decision rules to address discrepant data among family members (e.g. if one member has a different exit destination than another).</t>
  </si>
  <si>
    <t>Average Length of Stay (LOS)</t>
  </si>
  <si>
    <t>Rate of Permanent Housing Exits</t>
  </si>
  <si>
    <t>Rate of Returns</t>
  </si>
  <si>
    <r>
      <t xml:space="preserve">Number of days in a year divided by the turnover rate of all beds/capacity
</t>
    </r>
    <r>
      <rPr>
        <i/>
        <sz val="11"/>
        <color indexed="8"/>
        <rFont val="Arial Narrow"/>
        <family val="2"/>
      </rPr>
      <t xml:space="preserve">365  </t>
    </r>
    <r>
      <rPr>
        <i/>
        <sz val="11"/>
        <color indexed="8"/>
        <rFont val="Calibri"/>
        <family val="2"/>
      </rPr>
      <t>÷</t>
    </r>
    <r>
      <rPr>
        <i/>
        <sz val="11"/>
        <color indexed="8"/>
        <rFont val="Arial Narrow"/>
        <family val="2"/>
      </rPr>
      <t xml:space="preserve"> (total exits in a year </t>
    </r>
    <r>
      <rPr>
        <i/>
        <sz val="11"/>
        <color indexed="8"/>
        <rFont val="Calibri"/>
        <family val="2"/>
      </rPr>
      <t>÷</t>
    </r>
    <r>
      <rPr>
        <i/>
        <sz val="11"/>
        <color indexed="8"/>
        <rFont val="Arial Narrow"/>
        <family val="2"/>
      </rPr>
      <t xml:space="preserve"> total annual capacity)</t>
    </r>
  </si>
  <si>
    <r>
      <t xml:space="preserve">Percent of all annual exits that are to permanent housing locations
</t>
    </r>
    <r>
      <rPr>
        <i/>
        <sz val="11"/>
        <color indexed="8"/>
        <rFont val="Arial Narrow"/>
        <family val="2"/>
      </rPr>
      <t xml:space="preserve"># annual exits to PH </t>
    </r>
    <r>
      <rPr>
        <i/>
        <sz val="11"/>
        <color indexed="8"/>
        <rFont val="Calibri"/>
        <family val="2"/>
      </rPr>
      <t>÷</t>
    </r>
    <r>
      <rPr>
        <i/>
        <sz val="11"/>
        <color indexed="8"/>
        <rFont val="Arial Narrow"/>
        <family val="2"/>
      </rPr>
      <t xml:space="preserve"> total exits in a year</t>
    </r>
  </si>
  <si>
    <r>
      <t xml:space="preserve">Percent of all annual exits to PH that return to a HMIS homeless program (ES, TH, HPRP-RR) within a year after exiting
</t>
    </r>
    <r>
      <rPr>
        <i/>
        <sz val="11"/>
        <color indexed="8"/>
        <rFont val="Arial Narrow"/>
        <family val="2"/>
      </rPr>
      <t xml:space="preserve"># returns to homelessness </t>
    </r>
    <r>
      <rPr>
        <sz val="11"/>
        <color indexed="8"/>
        <rFont val="Calibri"/>
        <family val="2"/>
      </rPr>
      <t>÷</t>
    </r>
    <r>
      <rPr>
        <i/>
        <sz val="11"/>
        <color indexed="8"/>
        <rFont val="Arial Narrow"/>
        <family val="2"/>
      </rPr>
      <t xml:space="preserve"> # annual exits to PH</t>
    </r>
  </si>
  <si>
    <r>
      <t xml:space="preserve">Total number of PH exits that "stick" (e.g. do </t>
    </r>
    <r>
      <rPr>
        <u/>
        <sz val="11"/>
        <color indexed="8"/>
        <rFont val="Arial Narrow"/>
        <family val="2"/>
      </rPr>
      <t>not</t>
    </r>
    <r>
      <rPr>
        <sz val="11"/>
        <color indexed="8"/>
        <rFont val="Arial Narrow"/>
        <family val="2"/>
      </rPr>
      <t xml:space="preserve"> return to homelessness within a year)
</t>
    </r>
    <r>
      <rPr>
        <i/>
        <sz val="11"/>
        <color indexed="8"/>
        <rFont val="Arial Narrow"/>
        <family val="2"/>
      </rPr>
      <t># annual exits to PH - (# annual exits to PH * rate of return)</t>
    </r>
  </si>
  <si>
    <r>
      <t xml:space="preserve">Percent of all annual exits to PH that "stick"(e.g. do </t>
    </r>
    <r>
      <rPr>
        <u/>
        <sz val="11"/>
        <color indexed="8"/>
        <rFont val="Arial Narrow"/>
        <family val="2"/>
      </rPr>
      <t>not</t>
    </r>
    <r>
      <rPr>
        <sz val="11"/>
        <color indexed="8"/>
        <rFont val="Arial Narrow"/>
        <family val="2"/>
      </rPr>
      <t xml:space="preserve"> return to homelessness within a year)
</t>
    </r>
    <r>
      <rPr>
        <i/>
        <sz val="11"/>
        <color indexed="8"/>
        <rFont val="Arial Narrow"/>
        <family val="2"/>
      </rPr>
      <t xml:space="preserve"># annual net exits to PH </t>
    </r>
    <r>
      <rPr>
        <sz val="11"/>
        <color indexed="8"/>
        <rFont val="Calibri"/>
        <family val="2"/>
      </rPr>
      <t>÷</t>
    </r>
    <r>
      <rPr>
        <i/>
        <sz val="11"/>
        <color indexed="8"/>
        <rFont val="Arial Narrow"/>
        <family val="2"/>
      </rPr>
      <t xml:space="preserve"> total exits in a year</t>
    </r>
  </si>
  <si>
    <t>HH</t>
  </si>
  <si>
    <t>HPRP-RR/RR</t>
  </si>
  <si>
    <t>PH</t>
  </si>
  <si>
    <t>Household</t>
  </si>
  <si>
    <t>Homelessness Prevention and Rapid Re-Housing Program (Rapid Re-Housing)</t>
  </si>
  <si>
    <t>Length of Stay</t>
  </si>
  <si>
    <t>Permanent Housing</t>
  </si>
  <si>
    <t>HMIS</t>
  </si>
  <si>
    <t>Homeless Management Information System</t>
  </si>
  <si>
    <t>HIC</t>
  </si>
  <si>
    <t>Housing Inventory Chart</t>
  </si>
  <si>
    <t>PIT</t>
  </si>
  <si>
    <t>∙ Overview of the Calculator's purpose</t>
  </si>
  <si>
    <t>∙ Navigating the Calculator</t>
  </si>
  <si>
    <t>∙ Charts showing current investment strategy performance</t>
  </si>
  <si>
    <t>∙ Charts showing impact on system performance when changes are made to the average LOS</t>
  </si>
  <si>
    <t>General Layout of Calculator:</t>
  </si>
  <si>
    <t>∙ Answers to frequently asked questions</t>
  </si>
  <si>
    <t>∙ Entry point for HMIS, capacity, and investment data
∙ Computes current system performance outcomes</t>
  </si>
  <si>
    <t>∙ Optional worksheet for estimating investments
∙ Helpful if  investment data is not available from all programs</t>
  </si>
  <si>
    <t>∙ Charts showing current performance: LOS and PH exits</t>
  </si>
  <si>
    <t>∙ Charts showing how rate of exiting households to PH impacts system performance</t>
  </si>
  <si>
    <t>∙ Charts showing changes to costs per PH exit and PSH capacity when investments are changed</t>
  </si>
  <si>
    <t>∙ Allows program and investment changes to all four components in one page</t>
  </si>
  <si>
    <t>Navigating  the Calculator:</t>
  </si>
  <si>
    <t>11. Change All Calculator</t>
  </si>
  <si>
    <t>Use of Calculator:</t>
  </si>
  <si>
    <t>6B. Change in Permanent Housing Exits
Family Households</t>
  </si>
  <si>
    <t>7B. Change in Average Cost per Permanent Housing Exit
Family Households</t>
  </si>
  <si>
    <t>6C. Change in Permanent Housing Exits
All Households</t>
  </si>
  <si>
    <t>7C. Change in Average Cost per Permanent Housing Exit
All Households</t>
  </si>
  <si>
    <t>8B. Average LOS Family Households</t>
  </si>
  <si>
    <t>8C. Average LOS All Households</t>
  </si>
  <si>
    <t>9B.Change in Permanent Housing Exits
Family Households</t>
  </si>
  <si>
    <t>10B. Change in Average Cost per Permanent Housing Exit
Family Households</t>
  </si>
  <si>
    <t>10C. Change in Average Cost per Permanent Housing Exit
All Households</t>
  </si>
  <si>
    <t>11B. Change in Permanent Housing Exits
Family Households</t>
  </si>
  <si>
    <t>12B. Change in Permanent Supportive Housing Capacity
Family Households</t>
  </si>
  <si>
    <t>11C. Change in Permanent Housing Exits
All Households</t>
  </si>
  <si>
    <t>12C. Change in Permanent Supportive Housing Capacity
All Households</t>
  </si>
  <si>
    <t>14B. Rate of Return to Homelessness
Family Households</t>
  </si>
  <si>
    <t>15B. Permanent Housing Exits that "Stick"
Family Households</t>
  </si>
  <si>
    <t>14C. Rate of Return to Homelessness
All Households</t>
  </si>
  <si>
    <t>15C. Permanent Housing Exits that "Stick"
All Households</t>
  </si>
  <si>
    <t>16B. Change in Permanent Housing Exits
Family Households</t>
  </si>
  <si>
    <t>17B. Change in Average Cost per Permanent Housing Exit
Family Households</t>
  </si>
  <si>
    <t>18B. Change in Perm. Supportive Housing Capacity
Family Households</t>
  </si>
  <si>
    <t>16C. Change in Permanent Housing Exits
All Households</t>
  </si>
  <si>
    <t>17C. Change in Average Cost per Permanent Housing Exit
All Households</t>
  </si>
  <si>
    <t>18C. Change in Perm. Supportive Housing Capacity
All Households</t>
  </si>
  <si>
    <t>19B. Rate of Return to Homelessness
Family Households</t>
  </si>
  <si>
    <t>19C. Rate of Return to Homelessness
All Households</t>
  </si>
  <si>
    <t>20B. Change in Permanent Housing Exits that "Stick"
Family Households</t>
  </si>
  <si>
    <t>20C. Change in Permanent Housing Exits that "Stick"
All Households</t>
  </si>
  <si>
    <t>22B. Change in Permanent Housing Exits
Family Households</t>
  </si>
  <si>
    <t>23B. Change in Average Cost per Permanent Housing Exit
Family Households</t>
  </si>
  <si>
    <t>26B. Change in Perm. Supportive Housing Capacity
Family Households</t>
  </si>
  <si>
    <t>22C. Change in Permanent Housing Exits
All Households</t>
  </si>
  <si>
    <t>23C. Change in Average Cost per Permanent Housing Exit
All Households</t>
  </si>
  <si>
    <t>26C. Change in Perm. Supportive Housing Capacity
All Households</t>
  </si>
  <si>
    <t>24B. Rate of Return to Homelessness
Family Households</t>
  </si>
  <si>
    <t>24C. Rate of Return to Homelessness
All Households</t>
  </si>
  <si>
    <t>25B. Change in Permanent Housing Exits that "Stick"
Family Households</t>
  </si>
  <si>
    <t>25C. Change in Permanent Housing Exits that "Stick"
All Households</t>
  </si>
  <si>
    <t>2. Data Input</t>
  </si>
  <si>
    <t>2. Where should I get the data from?</t>
  </si>
  <si>
    <t>3. What can I do if I only have budget information for some programs?</t>
  </si>
  <si>
    <t>Estimating Investments</t>
  </si>
  <si>
    <t>10. Summary of Changes</t>
  </si>
  <si>
    <t>If a change is made to the rate at which family households exit programs to permanent housing, the total number of permanent housing exits (shown in the red bars), will also change.</t>
  </si>
  <si>
    <t>If a change is made to the rate at which households exit programs to permanent housing, the total number of permanent housing exits (shown in the red bars), will also change.</t>
  </si>
  <si>
    <t>If additional funding is allocated for permanent supportive housing, additional annual capacity is added as shown in the light purple.  Note that this does not include the cost to build new permanent supportive housing units, only to operate them and provide services.</t>
  </si>
  <si>
    <t>Instructions</t>
  </si>
  <si>
    <t>Data Input</t>
  </si>
  <si>
    <t>Current Performance</t>
  </si>
  <si>
    <t>Change one program practice or investment strategy and see the impact of that change on system performance</t>
  </si>
  <si>
    <t>Type of Tab</t>
  </si>
  <si>
    <t>View all changes made in blue tabs</t>
  </si>
  <si>
    <t>Input changes to all areas in one tab</t>
  </si>
  <si>
    <t>Getting Started in Excel:</t>
  </si>
  <si>
    <t>1. What type of data is needed to complete the Calculator?</t>
  </si>
  <si>
    <t>The Calculator requires three types of data, which are described below.  Specific information about each data point, including how and where to obtain it, is detailed alongside the tables in the two yellow input tabs.</t>
  </si>
  <si>
    <r>
      <rPr>
        <vertAlign val="superscript"/>
        <sz val="10"/>
        <color indexed="8"/>
        <rFont val="Arial Narrow"/>
        <family val="2"/>
      </rPr>
      <t xml:space="preserve">2 </t>
    </r>
    <r>
      <rPr>
        <sz val="10"/>
        <color indexed="8"/>
        <rFont val="Arial Narrow"/>
        <family val="2"/>
      </rPr>
      <t xml:space="preserve"> The investment cells should include the total annual cost for all programs in HMIS in the program type.  This amount should include HUD dollars, private dollars, the value of outside services, and administrative costs.  In most communities, investment information will need to be obtained directly from the providers.  In the case that you are not able to obtain complete investment information on all programs for which you have performance data, Focus has created an investment worksheet tab to help calculate an average investment per bed.  </t>
    </r>
    <r>
      <rPr>
        <b/>
        <i/>
        <sz val="10"/>
        <color indexed="8"/>
        <rFont val="Arial Narrow"/>
        <family val="2"/>
      </rPr>
      <t>Note that the investment amount for PSH is annual operating and service costs only and does not include any capital costs.</t>
    </r>
  </si>
  <si>
    <r>
      <rPr>
        <i/>
        <sz val="11"/>
        <color indexed="8"/>
        <rFont val="Arial Narrow"/>
        <family val="2"/>
      </rPr>
      <t>[This sheet is optional.]</t>
    </r>
    <r>
      <rPr>
        <sz val="11"/>
        <color indexed="8"/>
        <rFont val="Arial Narrow"/>
        <family val="2"/>
      </rPr>
      <t xml:space="preserve">   In order to calculate average costs, the Calculator uses information about system investments.  It may be difficult to obtain resource information about all the programs for which performance data is available in HMIS.  In this case, a community can choose to limit its performance and capacity dataset to </t>
    </r>
    <r>
      <rPr>
        <u/>
        <sz val="11"/>
        <color indexed="8"/>
        <rFont val="Arial Narrow"/>
        <family val="2"/>
      </rPr>
      <t>just</t>
    </r>
    <r>
      <rPr>
        <sz val="11"/>
        <color indexed="8"/>
        <rFont val="Arial Narrow"/>
        <family val="2"/>
      </rPr>
      <t xml:space="preserve"> those programs that provided investment information.  Alternatively, if a community wishes to use all of the performance and capacity data, this worksheet can help to calculate an estimated system investment based on the resource information avialable for programs of the same type. </t>
    </r>
    <r>
      <rPr>
        <b/>
        <sz val="11"/>
        <color indexed="8"/>
        <rFont val="Arial Narrow"/>
        <family val="2"/>
      </rPr>
      <t xml:space="preserve"> Please note that this method assumes that the cost of programs that do not provide budget data are similar to those that do.  This may or may not be an accurate assumption.</t>
    </r>
  </si>
  <si>
    <t xml:space="preserve">Information about Safe Havens should be included in the program type that is most similar to how that program operates,  typically as transitional housing or permanent supportive housing, depending on local program rules. </t>
  </si>
  <si>
    <r>
      <t xml:space="preserve">This worksheet collects the five pieces of required data to populate the Performance Improvement Calculator: System Capacity, System Investments, Annual Exits, Annual Exits to Permanent Housing (PH), and Returns to Homelessness. Instructions to the right of this table explain how to input the data. If you have already completed The Alliance's Homeless System Evaluator Tool for your community, there are detailed instructions on how to transfer Evaluator data below the table.  </t>
    </r>
    <r>
      <rPr>
        <b/>
        <i/>
        <sz val="12"/>
        <color theme="1" tint="0.34998626667073579"/>
        <rFont val="Arial Narrow"/>
        <family val="2"/>
      </rPr>
      <t xml:space="preserve">The data in the yellow cells is sample data; please be sure to delete all the sample data before inputting local data.  </t>
    </r>
  </si>
  <si>
    <t>The Calculator contains 13 tabs.   Not all of the tabs will be visible at one time; use the arrow buttons at the bottom left of the screen to scroll through the tabs. If you cannot see the tabs, your scroll bar may be covering them.  In that case, highlight and "grab" the left side of the scroll bar and drag it to the right, revealing the tabs. The scroll bar at the bottom can be used to scroll left and right in the visible sheet and the scroll bar on the right can be used to scroll up and down on the visible sheet.</t>
  </si>
  <si>
    <t>The costs of operating the programs included in the analysis.  System investments should include all costs, inclusive of those paid with public and private funds.  The total cost includes administrative costs, operations and service delivery.  If there are services provided by an outside agency that are explicitly attached to the program (as is sometimes the case in permanent supportive housing and transitional housing), those costs should also be included, even if they are outside the provider agency's budget.</t>
  </si>
  <si>
    <t>Annual Point In Time Count</t>
  </si>
  <si>
    <t>The graphs below show the current average length of program stays and exits to permanent housing achieved by programs in the system serving family households.</t>
  </si>
  <si>
    <t>The graphs below show the current average length of program stays and exits to permanent housing achieved by all programs in the system.</t>
  </si>
  <si>
    <t>How many nights family households remain in homeless programs is directly related to the cost of serving those households (each night in a homeless program has an associated cost) and to the number of family households that can be served in a given number of beds.</t>
  </si>
  <si>
    <t>How many nights households remain in homeless programs is directly related to the cost of serving those households (each night in a homeless program has an associated cost) and to the number of households that can be served in a given number of beds.</t>
  </si>
  <si>
    <t>The graphs below show the current investment in the family portion of the homeless system by program type and the average costs.</t>
  </si>
  <si>
    <t>The graphs below show the current investment in the homeless system by program type and the average costs.</t>
  </si>
  <si>
    <t>The current average cost per exit (shown on the left ) is the total investment in each program type divided by the number of exits to any destination from that program type. It is essentially the cost per household served. The current average cost per permanent housing exit (shown on the right) is the investment divided by the number of permanent housing exits from that program type.</t>
  </si>
  <si>
    <t>The grey boxes below show the rate of permanent housing exits that your community is currently achieving.  Increasing the rate of exits to permanent housing in one or more program types will end homelessness for more family households and increase cost-effectiveness.</t>
  </si>
  <si>
    <t>The grey boxes below show the rate of permanent housing exits that your community is currently achieving.  Increasing the rate of exits to permanent housing in one or more program types will end homelessness for more households and increase cost-effectiveness.</t>
  </si>
  <si>
    <t>The current average cost per permanent housing exit (shown in the green bars) is the total investment divided by the number of permanent housing exits for each program type.  As the rate of family households exiting to permanent housing changes, the average cost for each exit to permanent housing (shown in the purple bars) also changes.</t>
  </si>
  <si>
    <t>The current average cost per permanent housing exit (shown in the green bars) is the total investment divided by the number of permanent housing exits for each program type.  As the rate of households exiting to permanent housing changes, the average cost for each exit to permanent housing (shown in the purple bars) also changes.</t>
  </si>
  <si>
    <t>The average length of stay reflects the number of times that beds turn over in a given year.  If a change is made to the average length of stay, the number of exits to permanent housing (shown in the red bars) will change, even though the rate of such exits remains the same, as the total number of households able to be served has changed.</t>
  </si>
  <si>
    <t>The current average cost per permanent housing exit (shown in the green bars) is impacted by how many exits there are in a year.  If the average length of stay changes, then the cost for each permanent housing exit (shown in the purple bars) changes conversely.</t>
  </si>
  <si>
    <t>When a change is made to investments in a program type(s), the number of familyhouseholds that can be served changes, and the number of exits to permanent housing (shown in the red bars) will change accordingly.</t>
  </si>
  <si>
    <t>When a change is made to investments in a program type(s), the number of households that can be served changes, and the number of exits to permanent housing (shown in the red bars) will change accordingly.</t>
  </si>
  <si>
    <t>The distribution of funds for family households by program type, reflecting any changes in resource allocations made above.</t>
  </si>
  <si>
    <t>The distribution of funds by program type, reflecting any changes in resource allocations made above.</t>
  </si>
  <si>
    <t>The current number of family households with permanent housing exits that "stick" (shown in the green bars) are those that exited to permanent housing and did not return to the homeless system within one year.  If a change is made in the rate of returns to homelessness, the number of permanent housing exits that "stick" will change conversely.</t>
  </si>
  <si>
    <t>The current number of households with permanent housing exits that "stick" (shown in the green bars) are those that exited to permanent housing and did not return to the homeless system within one year.  If a change is made in the rate of returns to homelessness, the number of permanent housing exits that "stick" will change conversely.</t>
  </si>
  <si>
    <t>The graphs below show the impact of all of the previous changes in permanent housing rates, lengths of stay, investments, and returns in all or parts of the system. The changes working together can increase impact more significantly than each change alone.</t>
  </si>
  <si>
    <t>These instructions describe how to input data into the Program Performance table to the left.  To print these instructions, select "Print" and select page 3.</t>
  </si>
  <si>
    <t>The Focus Strategies Performance Improvement Calculator is an interactive tool that lets communities use local cost and performance data on homeless programs to model strategies to increase the number of people who move from homelessness to permanent housing.  The Calculator, created in Microsoft Excel, uses key HMIS data and budget information about programs to assign costs, per permanent housing outcome, to different interventions within a community (typically shelter, transitional housing, rapid rehousing and permanent supportive housing).  Communities enter baseline data on the number of available beds/slots, annual exit rates, exits to permanent housing, returns to homelessness and resource investments for programs serving single adults and families. From these five data points, the Calculator generates charts that show current outcomes in each part of the system and the average cost of these outcomes.   Communities that have already completed the National Alliance to End Homelessness's Homeless System Evaluator tool will be able to use data from the Evaluator to populate the Calculator.</t>
  </si>
  <si>
    <t xml:space="preserve">There are thirteen tabs in the Calculator, each are numbered and color coded as listed below.  Each blue tab allows for changes to one system outcome or investment strategy; the goal of these tabs is to model the impact of each type of change in performance.  The Summary of Changes (orange) and Change All Calculator (pink) tabs allow changes to all performance areas to be reviewed or inputted in one view; these tabs show the cumulative impact of system changes.  </t>
  </si>
  <si>
    <r>
      <t xml:space="preserve">The weighted average is an average in which data points are "weighted" so that they contribute to the average in proportion to their frequency in the dataset.  For example, if you have 10 family households with an average LOS of 40 days, and 30 individual households with an average LOS of 20 days, the unweighted (arithematic) average would be (20 + 40) </t>
    </r>
    <r>
      <rPr>
        <sz val="11"/>
        <color indexed="8"/>
        <rFont val="Calibri"/>
        <family val="2"/>
      </rPr>
      <t>÷</t>
    </r>
    <r>
      <rPr>
        <sz val="11"/>
        <color indexed="8"/>
        <rFont val="Arial Narrow"/>
        <family val="2"/>
      </rPr>
      <t xml:space="preserve"> 2 = 30.  Conversely, a weighted average considers that there are many more individual households and "weights" their average LOS proportionally.  The mathematical equation for the weighted average in this example is  ((10 * 40) + (30 * 20)) </t>
    </r>
    <r>
      <rPr>
        <sz val="11"/>
        <color indexed="8"/>
        <rFont val="Calibri"/>
        <family val="2"/>
      </rPr>
      <t>÷</t>
    </r>
    <r>
      <rPr>
        <sz val="11"/>
        <color indexed="8"/>
        <rFont val="Arial Narrow"/>
        <family val="2"/>
      </rPr>
      <t xml:space="preserve"> 40 = 25.   The weighted average in this case is lower than the arithematic average, because there are many more individual households with a lower average LOS than there are family households with a higher average LOS.</t>
    </r>
  </si>
  <si>
    <t>The Calculator was designed to allow for use by a variety of communities with a variety of different homeless systems and configurations. So, it does not limit or control data input - it will allow the user to input the data that is the most correct and/or most available for the particular community.  If data quality is a concern, you may want to consider some of the recommendations included in the Data Input tab for estimating some of the requested data for your community.  For example, if you cannot produce returns to homelessness, you can either leave that portion of the Calculator blank and focus on the portions that analyze the data you do have, or you can apply the provided sample averages to your community's exit data as an estimator of the impact of returns in your community.</t>
  </si>
  <si>
    <t xml:space="preserve">A return to homelessness is defined: when a person or household that exited a homeless program to a permanent housing destination has a new entry into an emergency shelter, Safe Haven, transitional housing or rapid re-housing program within twelve months of their exit to permanent housing. Entries into non-residential programs in HMIS should not be counted.  </t>
  </si>
  <si>
    <t>Some individuals or households will enter and exit from more than one homeless program in HMIS in the window of time the Calculator is assessing.  The Calculator counts each exit from a residential program as a separate outcome.  For example, if a person moves from one shelter to another before moving to permanent housing, both exits will be counted in the "Total Annual Exits," though only the second one will count as an exit to permanent housing. If a household is assisted to move from shelter to permanent housing by a rapid rehousing program, and both the shelter and the rehousing program record that exit as an exit to permanent housing, then that exit will be counted twice and will contribute to both the shelter permanent housing exit rate and the rapid rehousing rate.</t>
  </si>
  <si>
    <t xml:space="preserve">Permanent Supportive Housing (PSH) is an important component of the homeless system of care and the Calculator (Tab 8) allows users to model reallocation or new investments in PSH to gain additional annual capacity. The Calculator considers the cost of each program type (including PSH) in limited terms – based on annual operating and service costs. Depending on the program model, developing new supportive housing may require a substantial amount of capital funding as well.
The Calculator focuses on maximizing the impact of the system in getting households into permanent housing. Exits to PSH are included in all the outcome analyses – any exit from another homeless program into PSH is counted as a permanent housing exit. Turnover from PSH, however, is not counted. For most purposes of the Calculator, PSH is treated like other permanent housing; once a household exits to permanent housing they are no longer included in the analysis unless they return to the homeless system within one year. 
Communities with deeply targeted and successful PSH may be interested in increasing turnover in PSH in order to serve more households. This is a good strategy for increasing access to affordable housing, and may create improvements in the exit rates of other parts of the system, as long as those leaving PSH do so for other permanent housing. This type of change is not currently modeled in the Calculator.
</t>
  </si>
  <si>
    <t>The number and associated rates of permanent housing exits that family households make impacts the cost efficiency of the investment into that program(s).  The more family households that exit to permanent housing, given the existing capacity and investment, the less the cost per each permanent housing exit.</t>
  </si>
  <si>
    <t>The number and associated rates of permanent housing exits that households make impacts the cost efficiency of the investment into that program(s).  The more households that exit to permanent housing, given the existing capacity and investment, the less the cost per each permanent housing exit.</t>
  </si>
  <si>
    <t>The table below shows the current investments in your community's homeless programs serving family households.  System performance is maximized by shifting investments to higher-performing and more cost-effective program types. (You may shift resources from one population to another.)</t>
  </si>
  <si>
    <t>The table below shows the current investments in your community's homeless programs.  System performance is maximized by shifting investments to higher-performing and more cost-effective program types. (You may shift resources from one population to another.)</t>
  </si>
  <si>
    <t>The grey boxes below show the current rate at which family households who exit to permanent housing return to homelessness. Decreasing the rate at which households return to homelessness after being permanently housed increases the rate of exits that stick and improves cost-effectiveness.</t>
  </si>
  <si>
    <t>The grey boxes below show the current rate at which households who exit to permanent housing return to homelessness. Decreasing the rate at which households return to homelessness after being permanently housed increases the rate of exits that stick and improves cost-effectiveness.</t>
  </si>
  <si>
    <t xml:space="preserve">The Calculator defines the rate of return to homelessness as the percent of family households that exited to permanent housing, but returned to the homeless system within a year.  </t>
  </si>
  <si>
    <t xml:space="preserve">The Calculator defines the rate of return to homelessness as the percent of households that exited to permanent housing, but returned to the homeless system within a year.  </t>
  </si>
  <si>
    <t>The Calculator is set up in a "normal" page view, allowing the user to see the majority of each tab on his or her computer screen - this setup is to facilitate data entry.  For presenting the results:
∙     To project the Calculator onto a screen for presentation to a group, change the "View" to "Page Layout" and select "Full     Screen" as the Workbook View.  You may also wish to use Excel's "Zoom" function to zoom in or out on certain graphs.   
∙    For producing printed reports, the Calculator is set up to print all tabs on 8.5 x 11 paper, in the "portrait" orientation.  For a complete report, we recommend printing tabs 4 through 10.  Tabs 4 and 5 show the current system outcomes, 6 through 9 show the impacts on the system of each of the four singular changes and tab 10 shows the combined impact of all the previous changes. 
∙     Correct page numbers will print if you print each tab (instead of using the print setting for "entire workbook").</t>
  </si>
  <si>
    <t>4. The Calculator asks for data divided by programs that serve single adults and programs that serve families.  What if my community does not or cannot divide our data this way?</t>
  </si>
  <si>
    <t>The Calculator computes the impact of a community's program practices and investment strategy on moving people and households from homelessness to housing. The Calculator also shows how shifting program rules or practices and resource investments can maximize reductions to the current homeless population.</t>
  </si>
  <si>
    <r>
      <t xml:space="preserve">∙   Users can </t>
    </r>
    <r>
      <rPr>
        <u/>
        <sz val="11"/>
        <color indexed="8"/>
        <rFont val="Arial Narrow"/>
        <family val="2"/>
      </rPr>
      <t>only</t>
    </r>
    <r>
      <rPr>
        <sz val="11"/>
        <color indexed="8"/>
        <rFont val="Arial Narrow"/>
        <family val="2"/>
      </rPr>
      <t xml:space="preserve"> input into yellow shaded cells, which appear in two places:
    ∙    The yellow tab data input pages
    ∙    The blue and pink tabs, where changes to the various program components can be made
∙   Grey cells contain calculations and will automatically populate based on input in the yellow cells.  
∙   Each blue tab has question mark icons; the user can hover the cursor over the icon for input instructions for the page. 
∙   The orange Summary of Changes tab carries forward all changes input in the  blue tabs and shows the user the combined impact of all of the changes.  
∙   As an alternative to the Summary of Changes tab, if the user wishes to make changes to all components of the system at once and see the impacts, the pink tab called the Change All Calculator allows for this.</t>
    </r>
  </si>
  <si>
    <t xml:space="preserve">This capacity is the inventory of beds, units, and service slots of the programs that will be included in the analysis.  In some communities, system capacity may come from the community's Housing Inventory Chart (HIC).  For the Calculator to work best, the beds, units, and slots entered  should only be those from programs for which the community also has performance and investment data.  </t>
  </si>
  <si>
    <t>Data (typically from HMIS) on program usage.  This data should be on a household level (single adults and family households) and should include each program use for households who exited more than one program in the given timeframe.</t>
  </si>
  <si>
    <t>If you can only get budget information for some of the programs in your HMIS data set, the Calculator includes a worksheet (Tab 3) to help you estimate the costs for all beds and units, by program type, based on the information you have for similar programs.</t>
  </si>
  <si>
    <t>5. The Calculator asks for data on families at the "household" level.  How do you recommend we collect this?</t>
  </si>
  <si>
    <r>
      <t xml:space="preserve">(b) Determine the average household size for family households in your community. This can be calculated using various available sources:
          1. </t>
    </r>
    <r>
      <rPr>
        <u/>
        <sz val="11"/>
        <color indexed="8"/>
        <rFont val="Arial Narrow"/>
        <family val="2"/>
      </rPr>
      <t>Using the HMIS</t>
    </r>
    <r>
      <rPr>
        <sz val="11"/>
        <color indexed="8"/>
        <rFont val="Arial Narrow"/>
        <family val="2"/>
      </rPr>
      <t xml:space="preserve">:  # people in households with children ÷ # households with children 
          2. </t>
    </r>
    <r>
      <rPr>
        <u/>
        <sz val="11"/>
        <color indexed="8"/>
        <rFont val="Arial Narrow"/>
        <family val="2"/>
      </rPr>
      <t>Using the PIT</t>
    </r>
    <r>
      <rPr>
        <sz val="11"/>
        <color indexed="8"/>
        <rFont val="Arial Narrow"/>
        <family val="2"/>
      </rPr>
      <t xml:space="preserve">: # people in households with children </t>
    </r>
    <r>
      <rPr>
        <sz val="11"/>
        <color indexed="8"/>
        <rFont val="Calibri"/>
        <family val="2"/>
      </rPr>
      <t>÷</t>
    </r>
    <r>
      <rPr>
        <sz val="11"/>
        <color indexed="8"/>
        <rFont val="Arial Narrow"/>
        <family val="2"/>
      </rPr>
      <t xml:space="preserve"> # households with children
          3. </t>
    </r>
    <r>
      <rPr>
        <u/>
        <sz val="11"/>
        <color indexed="8"/>
        <rFont val="Arial Narrow"/>
        <family val="2"/>
      </rPr>
      <t>Using APRs</t>
    </r>
    <r>
      <rPr>
        <sz val="11"/>
        <color indexed="8"/>
        <rFont val="Arial Narrow"/>
        <family val="2"/>
      </rPr>
      <t xml:space="preserve">:  If using APRs, you will need both the most recent HPRP APR and APRs for all or most of
               the programs in the dataset.
</t>
    </r>
    <r>
      <rPr>
        <i/>
        <sz val="11"/>
        <color indexed="8"/>
        <rFont val="Arial Narrow"/>
        <family val="2"/>
      </rPr>
      <t xml:space="preserve">               </t>
    </r>
    <r>
      <rPr>
        <i/>
        <u/>
        <sz val="11"/>
        <color indexed="8"/>
        <rFont val="Arial Narrow"/>
        <family val="2"/>
      </rPr>
      <t>HPRP:</t>
    </r>
    <r>
      <rPr>
        <sz val="11"/>
        <color indexed="8"/>
        <rFont val="Arial Narrow"/>
        <family val="2"/>
      </rPr>
      <t xml:space="preserve">  # persons in HH with children (Q5) ÷ # HH with children (Q6) </t>
    </r>
    <r>
      <rPr>
        <i/>
        <u/>
        <sz val="11"/>
        <color indexed="8"/>
        <rFont val="Arial Narrow"/>
        <family val="2"/>
      </rPr>
      <t xml:space="preserve">
</t>
    </r>
    <r>
      <rPr>
        <i/>
        <sz val="11"/>
        <color indexed="8"/>
        <rFont val="Arial Narrow"/>
        <family val="2"/>
      </rPr>
      <t xml:space="preserve">              </t>
    </r>
    <r>
      <rPr>
        <i/>
        <u/>
        <sz val="11"/>
        <color indexed="8"/>
        <rFont val="Arial Narrow"/>
        <family val="2"/>
      </rPr>
      <t>Programs:</t>
    </r>
    <r>
      <rPr>
        <sz val="11"/>
        <color indexed="8"/>
        <rFont val="Arial Narrow"/>
        <family val="2"/>
      </rPr>
      <t xml:space="preserve">  # persons in HH with children (Q8) </t>
    </r>
    <r>
      <rPr>
        <sz val="11"/>
        <color indexed="8"/>
        <rFont val="Calibri"/>
        <family val="2"/>
      </rPr>
      <t>÷</t>
    </r>
    <r>
      <rPr>
        <sz val="11"/>
        <color indexed="8"/>
        <rFont val="Arial Narrow"/>
        <family val="2"/>
      </rPr>
      <t xml:space="preserve"> # HH with children (Q9).  This gives the average 
                                    household size per program.  Average these across the program type.
(Note that HPRP APRs do not differentiate HH counts (Q6) by prevention and rapid re-housing.  You will need to calculate the average for the entire program.)
          4. If no local average can be calculated, use the national average of three persons in a homeless
               household.  (From the NAEH/CSH October 2012 publication, "Ending Family Homelessness: 
               National Trends and Local System Responses")
</t>
    </r>
    <r>
      <rPr>
        <u/>
        <sz val="11"/>
        <color indexed="8"/>
        <rFont val="Arial Narrow"/>
        <family val="2"/>
      </rPr>
      <t>Before</t>
    </r>
    <r>
      <rPr>
        <sz val="11"/>
        <color indexed="8"/>
        <rFont val="Arial Narrow"/>
        <family val="2"/>
      </rPr>
      <t xml:space="preserve"> inputting data into Tab 2 of the Calculator, divide capacity and all of the exit numbers for programs serving families by the average family household size to estimate the capacity and number of exits by households.</t>
    </r>
  </si>
  <si>
    <r>
      <t xml:space="preserve">The Calculator comes with sample data entered. This set was created from information collected by the Alliance from communities that have previously prepared their Evaluator tool (link is on tab 2). The performance rates from each part of the system, including exits, permanent housing exits, returns to homelessness, and costs, were averaged from between seven and 12 communities across the country, depending on the data available. The number of beds and total money in the sample system represents a hypothetical moderate-sized system. This data is provided so that you can quickly and easily see the functionality of the Calculator.  </t>
    </r>
    <r>
      <rPr>
        <b/>
        <sz val="11"/>
        <color indexed="8"/>
        <rFont val="Arial Narrow"/>
        <family val="2"/>
      </rPr>
      <t xml:space="preserve">Be sure to completely remove all of the data in the yellow cells on Tab 2 prior to inputting your community's data.  </t>
    </r>
  </si>
  <si>
    <t>6. The capacity in our HIC is not an accurate reflection of the actual average capacity for our HPRP rapid re-housing programs.  Is there an alternative way to calculate HPRP capacity?</t>
  </si>
  <si>
    <t>7. In addition to single adults and famiilies with children, my community has distinctions for adult couple households, child only households and unaccompanied minors.  Which household type(s) should these households be placed in?</t>
  </si>
  <si>
    <t>8. What should the timeframe of the data be?</t>
  </si>
  <si>
    <t>9. Where did the sample data in the Calculator come from?</t>
  </si>
  <si>
    <t>10. What calculations does the Calculator perform automatically?</t>
  </si>
  <si>
    <t>11. What is a "weighted" average?</t>
  </si>
  <si>
    <t>12. Does the Calculator include any "controls" to limit or control data input?</t>
  </si>
  <si>
    <t>13. What acronyms does the Calculator use?</t>
  </si>
  <si>
    <t>14. Where should I enter data about a Safe Haven?</t>
  </si>
  <si>
    <t xml:space="preserve">15. How is a return to homelessness defined?  </t>
  </si>
  <si>
    <t>16. How are the outcomes of people with multiple program stays counted in the Calculator?</t>
  </si>
  <si>
    <t>17. I only see changes to permanent supportive housing in one tab, Tab 8: Change Investments.  Why is PSH not included in the other tabs?  How is (or isn’t) PSH impacted when changes are made to the homeless system?</t>
  </si>
  <si>
    <r>
      <rPr>
        <vertAlign val="superscript"/>
        <sz val="10"/>
        <color indexed="8"/>
        <rFont val="Arial Narrow"/>
        <family val="2"/>
      </rPr>
      <t>3</t>
    </r>
    <r>
      <rPr>
        <sz val="10"/>
        <color indexed="8"/>
        <rFont val="Arial Narrow"/>
        <family val="2"/>
      </rPr>
      <t xml:space="preserve"> Input the total number of exits for single adult individuals and for family households from the program type during the calendar year.  </t>
    </r>
  </si>
  <si>
    <r>
      <rPr>
        <vertAlign val="superscript"/>
        <sz val="10"/>
        <color indexed="8"/>
        <rFont val="Arial Narrow"/>
        <family val="2"/>
      </rPr>
      <t xml:space="preserve">4 </t>
    </r>
    <r>
      <rPr>
        <sz val="10"/>
        <color indexed="8"/>
        <rFont val="Arial Narrow"/>
        <family val="2"/>
      </rPr>
      <t>Input the total number of exits for single adult individuals and for family households from the program type during the calendar year to permanent housing destinations.  This number should be a subset of the "Total Annual Exits."  Permanent housing destinations are those destinations categorized by HUD in the Annual Performance Report (APR).  See page 47 of the HUD APR Guidebook (http://www.hudhre.info/documents/esnapsCoCAPRGuidebook.pdf) for detail on which HMIS answer choices are considered "permanent."</t>
    </r>
  </si>
  <si>
    <r>
      <rPr>
        <vertAlign val="superscript"/>
        <sz val="10"/>
        <color indexed="8"/>
        <rFont val="Arial Narrow"/>
        <family val="2"/>
      </rPr>
      <t>5</t>
    </r>
    <r>
      <rPr>
        <sz val="10"/>
        <color indexed="8"/>
        <rFont val="Arial Narrow"/>
        <family val="2"/>
      </rPr>
      <t xml:space="preserve"> Input the total number of single adults and family households who exited to permanent housing (from "Annual Exits to PH," above) that returned to another homeless program within 365 days/1 year.  This number should be a subset of the numbers in "Annual Exits to PH."  A return to homelessness is marked by a new entry in HMIS into an emergency shelter, Safe Haven, transitional housing or rapid re-housing program.  Entries into non-residential programs in HMIS should not be counted.  
If your community does not have data on returns to homelessness, you can either leave these cells blank and not use Tab 9 or you can use the average rates of returns from The Alliance's sample data.  Estimate the numbers of returns to homelessness in your system to arrive at the following system averages in rows 23 and 24: 
     ∙ Adult Only HH: ES (15%), TH (7%), RR (9%) 
     ∙ Family HH: ES (11%), TH (9%), RR (4%)
     </t>
    </r>
  </si>
  <si>
    <t>Single Adults</t>
  </si>
  <si>
    <t>Programs Serving Single Adults</t>
  </si>
  <si>
    <t>Total Units in Dataset</t>
  </si>
  <si>
    <r>
      <t xml:space="preserve">Total Units in </t>
    </r>
    <r>
      <rPr>
        <b/>
        <u/>
        <sz val="10"/>
        <color indexed="8"/>
        <rFont val="Arial Narrow"/>
        <family val="2"/>
      </rPr>
      <t>Programs for which budget data is available</t>
    </r>
  </si>
  <si>
    <t>SINGLE ADULTS</t>
  </si>
  <si>
    <t>The graphs below show the current average length of program stays and exits to permanent housing achieved by programs in the system serving single adults.</t>
  </si>
  <si>
    <t>How many nights single adults remain in homeless programs is directly related to the cost of serving those households (each night in a homeless program has an associated cost) and to the number of single adults that can be served in a given number of beds.</t>
  </si>
  <si>
    <t>The number and associated rates of permanent housing exits that single adults make impacts the cost efficiency of the investment into that program(s).  The more single adults that exit to permanent housing, given the existing capacity and investment, the less the cost per each permanent housing exit.</t>
  </si>
  <si>
    <t>The graphs below show the current investment in the single adults portion of the homeless system by program type and the average costs.</t>
  </si>
  <si>
    <t>The grey boxes below show the rate of permanent housing exits that your community is currently achieving.  Increasing the rate of exits to permanent housing in one or more program types will end homelessness for more single adults and increase cost-effectiveness.</t>
  </si>
  <si>
    <t>If a change is made to the rate at which single adults exit programs to permanent housing, the total number of permanent housing exits (shown in the red bars), will also change.</t>
  </si>
  <si>
    <t>The current average cost per permanent housing exit (shown in the green bars) is the total investment divided by the number of permanent housing exits for each program type.  As the rate of single adults exiting to permanent housing changes, the average cost for each exit to permanent housing (shown in the purple bars) also changes.</t>
  </si>
  <si>
    <t>How many nights single adults stay in homeless programs is directly related to the number of households that can be served in a year, and to the average cost of the service per household.  By shortening the average length of stay, more single adults can be served in the same programs for the same annual investment.</t>
  </si>
  <si>
    <t>How many nights single adults stay in homeless programs is directly related to the number of households that can be served in a year, and to the average cost of the service per household.  By shortening the average length of stay, more family households can be served in the same programs for the same annual investment.</t>
  </si>
  <si>
    <t>How many nights single adults stay in homeless programs is directly related to the number of households that can be served in a year, and to the average cost of the service per household.  By shortening the average length of stay, more households can be served in the same programs for the same annual investment.</t>
  </si>
  <si>
    <t>The table below shows the current investments in your community's homeless programs serving single adults.  System performance is maximized by shifting investments to higher-performing and more cost-effective program types. (You may shift resources from one population to another.)</t>
  </si>
  <si>
    <t>When a change is made to investments in a program type(s), the number of single adults that can be served changes, and the number of exits to permanent housing (shown in the red bars) will change accordingly.</t>
  </si>
  <si>
    <t>The distribution of funds for single adults by program type, reflecting any changes in resource allocations made above.</t>
  </si>
  <si>
    <t>The grey boxes below show the current rate at which single adults who exit to permanent housing return to homelessness. Decreasing the rate at which households return to homelessness after being permanently housed increases the rate of exits that stick and improves cost-effectiveness.</t>
  </si>
  <si>
    <t xml:space="preserve">The Calculator defines the rate of return to homelessness as the percent of single adults that exited to permanent housing, but returned to the homeless system within a year.  </t>
  </si>
  <si>
    <t>The current number of single adults with permanent housing exits that "stick" (shown in the green bars) are those that exited to permanent housing and did not return to the homeless system within one year.  If a change is made in the rate of returns to homelessness, the number of permanent housing exits that "stick" will change conversely.</t>
  </si>
  <si>
    <t>11A. Change in Permanent Housing Exits
Single Adults</t>
  </si>
  <si>
    <t>9A. Change in Permanent Housing Exits
Single Adults</t>
  </si>
  <si>
    <t>6A. Change in Permanent Housing Exits
Single Adults</t>
  </si>
  <si>
    <t>14A. Rate of Return to Homelessness
Single Adults</t>
  </si>
  <si>
    <t>16A. Change in Permanent Housing Exits
Single Adults</t>
  </si>
  <si>
    <t>22A. Change in Permanent Housing Exits
Single Adults</t>
  </si>
  <si>
    <t>12A. Change in Permanent Supportive Housing Capacity
Single Adults</t>
  </si>
  <si>
    <t>10A. Change in Average Cost per Permanent Housing Exit
Single Adults</t>
  </si>
  <si>
    <t>7A. Change in Average Cost per Permanent Housing Exit
Single Adults</t>
  </si>
  <si>
    <t>15A. Permanent Housing Exits that "Stick"
Single Adults</t>
  </si>
  <si>
    <t>17A. Change in Average Cost per Permanent Housing Exit
Single Adults</t>
  </si>
  <si>
    <t>23A. Change in Average Cost per Permanent Housing Exit
Single Adults</t>
  </si>
  <si>
    <t>18A. Change in Perm. Supportive Housing Capacity
Single Adults</t>
  </si>
  <si>
    <t>26A. Change in Perm. Supportive Housing Capacity
Single Adults</t>
  </si>
  <si>
    <t>8A. Average LOS Single Adults</t>
  </si>
  <si>
    <t>19A. Rate of Return to Homelessness
Single Adults</t>
  </si>
  <si>
    <t>24A. Rate of Return to Homelessness
Single Adults</t>
  </si>
  <si>
    <t>20A. Change in Permanent Housing Exits that "Stick"
Single Adults</t>
  </si>
  <si>
    <t>25A. Change in Permanent Housing Exits that "Stick"
Single Adults</t>
  </si>
  <si>
    <r>
      <rPr>
        <vertAlign val="superscript"/>
        <sz val="10"/>
        <color indexed="8"/>
        <rFont val="Arial Narrow"/>
        <family val="2"/>
      </rPr>
      <t>1</t>
    </r>
    <r>
      <rPr>
        <sz val="10"/>
        <color indexed="8"/>
        <rFont val="Arial Narrow"/>
        <family val="2"/>
      </rPr>
      <t xml:space="preserve"> Input in the yellow cells the current total capacity for each program type that is reported in your community's HMIS.  The capacity will need to be input as bed capacity for single adults and as household capacity (units) for programs serving families.   Some communities may find that this information is easiest to obtain from the Housing Inventory Chart (HIC).  The HIC records both bed capacity and unit capacity for shelters, transitional housing, HPRP-RR and permanent supportive housing for households with children.  For programs serving single adults, use the bed capacity from the HIC; for programs serving family households, use the unit capacity from the HIC.
If you are not using HIC to gather the capacity figures, and the information being used counts beds but does not translate these beds into units, you will need to calculate average household size and apply that to the count of beds for persons in families.  FAQ #5 (Tab 1c) provides detail on approaches for calculating average household size.  Once you have the average family household sizes for each program type, divide the number of beds in each program by the appropriate average household size to get the average household capacity (units) by program type.  
Be sure to include only the bed or unit capacity that corresponds to the program performance dataset.  In most cases, the data pulled for program performance will be from at least one calendar year in the past. If bed/unit capacity has changed substantially recently (e.g. added or removed beds), it is very important to use the accurate capacity for the analysis timeframe. (See Tab 1c: FAQs for further guidance on pulling the dataset.)
</t>
    </r>
  </si>
  <si>
    <r>
      <t xml:space="preserve">Below are instructions to complete the Performance Improvement Calculator using data from the Alliance's Homeless System Evaluator.  If your community has not previously prepared an Evaluator, use the instructions to the right of the table above to complete the Calculator.
The Homeless System Evaluator is also an Excel-based tool developed and distributed by the Alliance. The Evaluator uses AHAR, PIT and HMIS or APR-derived data to present information about a community's current level of need, performance on key HEARTH goals and on costs per outcome. The Evaluator is typically completed by Continuums preparing for the Alliance's Performance Improvement Clinics, but it is available to any community or agency that would like to use it.  The Evaluator can be found at: http://www.endhomelessness.org/library/entry/homeless-system-evaluator-tool.  
</t>
    </r>
    <r>
      <rPr>
        <b/>
        <sz val="10"/>
        <color indexed="8"/>
        <rFont val="Arial Narrow"/>
        <family val="2"/>
      </rPr>
      <t xml:space="preserve">
PROGRAM INPUT TABLE INSTRUCTIONS FOR EVALUATOR USERS:</t>
    </r>
    <r>
      <rPr>
        <sz val="10"/>
        <color indexed="8"/>
        <rFont val="Arial Narrow"/>
        <family val="2"/>
      </rPr>
      <t xml:space="preserve">
If your community has previously prepared the Alliance’s Evaluator tool you can use the data from that tool to prepare the Calculator. All of the information can be found on Evaluator Tab 8: Formulas.
</t>
    </r>
    <r>
      <rPr>
        <i/>
        <sz val="10"/>
        <color indexed="8"/>
        <rFont val="Arial Narrow"/>
        <family val="2"/>
      </rPr>
      <t>Note: If your community previously prepared the Alliance’s Evaluator tool using individual/person level data, you will need to adjust this data to reflect household outcomes and units on the family side before transferring to the Calculator. To do this, you will need to calculate an average family household size for each program type. Details on calculating average family size can be found in FAQ #5 (Tab 1C).  The unit capacity and exit data should first be divided by the average household size for family households;  these adjusted numbers can then be input in the PIC, following the detail below.</t>
    </r>
    <r>
      <rPr>
        <sz val="10"/>
        <color indexed="8"/>
        <rFont val="Arial Narrow"/>
        <family val="2"/>
      </rPr>
      <t xml:space="preserve">
1. To enter Annual Bed Capacity, pull the corresponding information from Column E of the Formulas Tab. For single adults (singles) you will need to enter the data in cells E3 (Shelter), E4 (Transitional Housing), E5 (Rapid Rehousing) and E7 (Permanent Supportive Housing). For family households you will enter the data in cells E9, E10, E11 and E13 (or this data divided by average family size if the Evaluator was prepared with individual level data).
2. To enter Annual Investments, pull the corresponding information from Column D of the Formulas Tab. For single adult households (singles) you will need to enter the data in cells D3, D4, D5 and D7. For family households you will enter the data in cells D9, D10, D11 and D13.
3. To enter Annual Exits to all destinations, pull the corresponding information from Column G of the Formulas Tab. For single adults (singles) you will need to enter the data in cells G3, G4, and G5. For family households you will enter the data in cells G9, G10, and G11 (or this data divided by average family size if the Evaluator was prepared with individual level data.)
4. To enter Annual Exits to Permanent Housing Destinations, pull the corresponding information from Column I of the Formulas Tab. For single adults (singles) you will need to enter the data in cells I3, I4, and I5. For family households you will enter the data in cells I9, I10, and I11 , (or this data divided by average family size if  Evaluator was prepared with individual level data.)
The percentage rate of exits to permanent housing of all exits from shelter, transitional housing and rapid rehousing will calculate automatically in the Calculator. You can compare to the rate in the Evaluator to ensure the data is entered correctly.
5. If information is available, to enter Returns to Homelessness pull the corresponding data from the table on the formulas tab called “Rate of Return” which begins at row 66.  For single adults, you will need to enter the data in cells C66 (Shelter), C70 (Transitional Housing), and C74 (Rapid Rehousing).  For family households you will enter the data in cells C67, C71 and C75 (or this data divided by average family size if the Evaluator was prepared with individual level data).
The percentage rate of returns to homelessness after permanent housing will calculate automatically.
</t>
    </r>
  </si>
  <si>
    <t xml:space="preserve">Typically, the System Performance data will be coming from programs in the Homeless Management Information System (HMIS).  Therefore, this set of programs is recommended as the starting point for gathering and using bed/unit capacity and investment data.  In the instructions on the "Program Input" tab, there are suggestions for compiling the investment figures to best align with the HMIS data available.  If your community has additional performance and investment data on programs outside of HMIS, those can be manually added to the data drawn from HMIS. Communities that have previously completed the Alliance's Homeless System Evaluator will have the data necessary to complete the Calculator. </t>
  </si>
  <si>
    <r>
      <t xml:space="preserve">The Calculator shows outcomes for programs that serve single adults only, for programs that serve families, and the whole system combined.  If you do not have information for your programs divided in this way, simply use the single adult entry point.  If you do this, you will need to enter the data at the </t>
    </r>
    <r>
      <rPr>
        <u/>
        <sz val="11"/>
        <color indexed="8"/>
        <rFont val="Arial Narrow"/>
        <family val="2"/>
      </rPr>
      <t>individual</t>
    </r>
    <r>
      <rPr>
        <sz val="11"/>
        <color indexed="8"/>
        <rFont val="Arial Narrow"/>
        <family val="2"/>
      </rPr>
      <t xml:space="preserve"> level, even for persons in family households.  The "All Households" graphs will still function, showing the results for all people in the system.  Note that in this case, all results including costs per exit will be per individual served, even for people within family households.</t>
    </r>
  </si>
  <si>
    <t>Most HMIS collect data at the individual level, including each person in a family.  However, the solutions to homelessness are at the household level (families move into one home together).  This difference is a mismatch between how HMIS collects data and how communities think about investing resources.  To create useful information about performance and costs, the Calculator is set up to accept data on outcomes for single adult households and family households.  There are different approaches to working with HMIS data to report at the household level:</t>
  </si>
  <si>
    <t>(c) If you cannot produce data at the household level, or if your community wishes to show outcomes for individual people, contact Katharine Gale with Focus Strategies at katharine@focusstrategies.net.  She can provide a modified version of the Calculator, labeled and aligned for data at the individual level.</t>
  </si>
  <si>
    <t>For rapid re-housing programs that don't have fixed "beds," an alternative (and perhaps more accurate) approach to using HIC capacity is to calculate the average capacity over the most recent year.  To do this, add the total lengths of stay (exit date minus entry date) for all single adults served within the year and all persons in family households served within the year and divide both totals by 365.  This will give you the average number of "beds" at any given point in the year. For HPRP programs serving families, this number will need to be divided the average household size of families in HPRP.  FAQ #5 above provides recommendations for calculating the average household size that can be used to complete this calculation.</t>
  </si>
  <si>
    <t>The distinction between single adult households and family households is more a reflection of the typical organization of the services than on the exact composition of the households served.  In general, programs that serve adult individuals and households without children are different than programs that serve households with children.  Therefore, Focus Strategies recommends that households consisting of only adults, including couples, adult children living with their parents, etc. be classified as "Single Adults".  Similarly, Focus recommends that unaccompanied minors be categorized as "Single Adults", as they typically use the programs/services intended for adults, not those intended for families.  Given that most child only households (those with a minor head of household and her small child, for example) include multiple generations, Focus recommends they be classified as "Family" households.</t>
  </si>
  <si>
    <t xml:space="preserve">There are three different types of data that are used in the Calculator: data on the system's capacity, performance and investments.  Each type of data may come from different sources; it is important that the data used reflect the same timeframe as much as possible.  Because the Calculator includes information on people returning to homelessness within a year of exiting a homeless program for permanent housing, the data used must be associated with client stays that have exited the program(s) and whose exit is at least a year ago.  Focus Strategies recommends selecting the dataset of all program exits between 24 and 12 months prior to the current date to populate the Calculator, and the returns to homelessness for the following 12 month period.  For example, if you are using the Calculator in October of 2012, you may want to use the dataset of exits from September 1, 2010 through October 1, 2011.  However, if your community's only Rapid Re-Housing programs were funded with HPRP and those programs were not active during this timeframe, you should consider selecting either a 12 month period during which HPRP was active OR including two years worth of data in your analysis, to be sure to have data that shows the outputs of Rapid Re-Housing efforts. </t>
  </si>
  <si>
    <t>18. How can I best use the Calculator to present the results?</t>
  </si>
  <si>
    <t xml:space="preserve">Calculator users can experiment with system-level changes in performance or investments, and see how much impact a proposed change has on the rate of permanent housing exits and average costs. With the Calculator, users can: 
     ∙ change average permanent housing placement rates for different kinds of programs,
     ∙ change the average length of program stays,
     ∙ change the rate at which people return to the homeless system after being housed, and
     ∙ move funding from one type of intervention to another.
The Calculator is designed to allow users to see the impact of these changes independently or together.  The Calculator illustrates how changes to program rules and practices and investments can maximize the number of households housed with existing resources.  
This tool is designed to model key strategies for change within most homeless systems based on the primary HEARTH performance measures.  Specific community circumstances and atypical programs cannot be reflected in the model.  To make investment decisions, communities may need to look at the specific dynamics of their programs and investments to see where change is most feasible.  The Calculator, however, can point to promising approaches and the anticipated impact of different stratgies.
For more information on the Performance Improvement Calculator, please contact Anna Blasco at the National Alliance to End Homelessness: ablasco@naeh.org or Megan Kurteff Schatz of Focus Strategies: megan@focusstrategies.net 
</t>
  </si>
  <si>
    <t>Be sure that calculations are set to "automatic".  This is controlled on the "formulas" tab, under "calculation options".</t>
  </si>
  <si>
    <t>Version 4</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</si>
</sst>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7" formatCode="&quot;$&quot;#,##0.00_);\(&quot;$&quot;#,##0.00\)"/>
    <numFmt numFmtId="43" formatCode="_(* #,##0.00_);_(* \(#,##0.00\);_(* &quot;-&quot;??_);_(@_)"/>
    <numFmt numFmtId="164" formatCode="&quot;$&quot;#,##0"/>
    <numFmt numFmtId="165" formatCode="&quot;$&quot;#,##0.00"/>
    <numFmt numFmtId="166" formatCode="#,##0&quot; &quot;;\(#,##0\)"/>
    <numFmt numFmtId="167" formatCode="0.000000%"/>
    <numFmt numFmtId="168" formatCode="0.00000000%"/>
    <numFmt numFmtId="169" formatCode="[$-409]mmmm\ d\,\ yyyy;@"/>
  </numFmts>
  <fonts count="71" x14ac:knownFonts="1">
    <font>
      <sz val="12"/>
      <color indexed="8"/>
      <name val="Verdana"/>
    </font>
    <font>
      <sz val="11"/>
      <color theme="1"/>
      <name val="Calibri"/>
      <family val="2"/>
      <scheme val="minor"/>
    </font>
    <font>
      <sz val="11"/>
      <color theme="1"/>
      <name val="Calibri"/>
      <family val="2"/>
      <scheme val="minor"/>
    </font>
    <font>
      <sz val="10"/>
      <color indexed="8"/>
      <name val="Helvetica"/>
    </font>
    <font>
      <sz val="11"/>
      <color indexed="11"/>
      <name val="Helvetica"/>
    </font>
    <font>
      <sz val="10"/>
      <color indexed="8"/>
      <name val="Arial Narrow"/>
      <family val="2"/>
    </font>
    <font>
      <sz val="12"/>
      <color indexed="8"/>
      <name val="Verdana"/>
      <family val="2"/>
    </font>
    <font>
      <sz val="10"/>
      <color indexed="11"/>
      <name val="Arial Narrow"/>
      <family val="2"/>
    </font>
    <font>
      <b/>
      <sz val="10"/>
      <color theme="0"/>
      <name val="Arial Narrow"/>
      <family val="2"/>
    </font>
    <font>
      <b/>
      <sz val="10"/>
      <color indexed="8"/>
      <name val="Arial Narrow"/>
      <family val="2"/>
    </font>
    <font>
      <sz val="10"/>
      <color theme="0"/>
      <name val="Arial Narrow"/>
      <family val="2"/>
    </font>
    <font>
      <b/>
      <sz val="10"/>
      <color indexed="11"/>
      <name val="Arial Narrow"/>
      <family val="2"/>
    </font>
    <font>
      <b/>
      <sz val="10"/>
      <color indexed="14"/>
      <name val="Arial Narrow"/>
      <family val="2"/>
    </font>
    <font>
      <sz val="10"/>
      <color theme="1"/>
      <name val="Arial Narrow"/>
      <family val="2"/>
    </font>
    <font>
      <sz val="11"/>
      <color theme="1"/>
      <name val="Helvetica"/>
    </font>
    <font>
      <b/>
      <sz val="12"/>
      <color indexed="8"/>
      <name val="Arial Narrow"/>
      <family val="2"/>
    </font>
    <font>
      <b/>
      <sz val="10"/>
      <color theme="1"/>
      <name val="Arial Narrow"/>
      <family val="2"/>
    </font>
    <font>
      <sz val="10"/>
      <name val="Arial Narrow"/>
      <family val="2"/>
    </font>
    <font>
      <vertAlign val="superscript"/>
      <sz val="10"/>
      <color indexed="8"/>
      <name val="Arial Narrow"/>
      <family val="2"/>
    </font>
    <font>
      <b/>
      <vertAlign val="superscript"/>
      <sz val="10"/>
      <color theme="0"/>
      <name val="Arial Narrow"/>
      <family val="2"/>
    </font>
    <font>
      <b/>
      <sz val="14"/>
      <color rgb="FFFF0000"/>
      <name val="Arial Narrow"/>
      <family val="2"/>
    </font>
    <font>
      <sz val="11"/>
      <color indexed="11"/>
      <name val="Calibri"/>
      <family val="2"/>
      <scheme val="minor"/>
    </font>
    <font>
      <sz val="12"/>
      <color indexed="8"/>
      <name val="Calibri"/>
      <family val="2"/>
      <scheme val="minor"/>
    </font>
    <font>
      <b/>
      <sz val="11"/>
      <color indexed="11"/>
      <name val="Calibri"/>
      <family val="2"/>
      <scheme val="minor"/>
    </font>
    <font>
      <b/>
      <sz val="12"/>
      <color indexed="11"/>
      <name val="Calibri"/>
      <family val="2"/>
      <scheme val="minor"/>
    </font>
    <font>
      <sz val="12"/>
      <color theme="1"/>
      <name val="Calibri"/>
      <family val="2"/>
      <scheme val="minor"/>
    </font>
    <font>
      <sz val="11"/>
      <color indexed="8"/>
      <name val="Calibri"/>
      <family val="2"/>
      <scheme val="minor"/>
    </font>
    <font>
      <sz val="10"/>
      <color theme="1"/>
      <name val="Calibri"/>
      <family val="2"/>
      <scheme val="minor"/>
    </font>
    <font>
      <b/>
      <i/>
      <sz val="11"/>
      <color rgb="FFFF0000"/>
      <name val="Calibri"/>
      <family val="2"/>
      <scheme val="minor"/>
    </font>
    <font>
      <b/>
      <i/>
      <sz val="11"/>
      <color theme="1"/>
      <name val="Calibri"/>
      <family val="2"/>
      <scheme val="minor"/>
    </font>
    <font>
      <b/>
      <sz val="11"/>
      <color indexed="27"/>
      <name val="Calibri"/>
      <family val="2"/>
      <scheme val="minor"/>
    </font>
    <font>
      <b/>
      <sz val="12"/>
      <color indexed="8"/>
      <name val="Calibri"/>
      <family val="2"/>
      <scheme val="minor"/>
    </font>
    <font>
      <sz val="12"/>
      <color indexed="8"/>
      <name val="Arial Narrow"/>
      <family val="2"/>
    </font>
    <font>
      <sz val="12"/>
      <color indexed="11"/>
      <name val="Calibri"/>
      <family val="2"/>
      <scheme val="minor"/>
    </font>
    <font>
      <i/>
      <sz val="12"/>
      <color indexed="8"/>
      <name val="Arial Narrow"/>
      <family val="2"/>
    </font>
    <font>
      <b/>
      <i/>
      <sz val="14"/>
      <color rgb="FFFF0000"/>
      <name val="Arial Narrow"/>
      <family val="2"/>
    </font>
    <font>
      <b/>
      <sz val="14"/>
      <color indexed="11"/>
      <name val="Calibri"/>
      <family val="2"/>
      <scheme val="minor"/>
    </font>
    <font>
      <b/>
      <i/>
      <sz val="10"/>
      <color rgb="FFFF0000"/>
      <name val="Arial Narrow"/>
      <family val="2"/>
    </font>
    <font>
      <sz val="12"/>
      <color indexed="11"/>
      <name val="Arial Narrow"/>
      <family val="2"/>
    </font>
    <font>
      <b/>
      <sz val="14"/>
      <color indexed="11"/>
      <name val="Arial Narrow"/>
      <family val="2"/>
    </font>
    <font>
      <sz val="12"/>
      <color theme="1"/>
      <name val="Arial Narrow"/>
      <family val="2"/>
    </font>
    <font>
      <sz val="11"/>
      <color indexed="8"/>
      <name val="Arial Narrow"/>
      <family val="2"/>
    </font>
    <font>
      <sz val="11"/>
      <color rgb="FFFF0000"/>
      <name val="Arial Narrow"/>
      <family val="2"/>
    </font>
    <font>
      <b/>
      <i/>
      <sz val="11"/>
      <color indexed="8"/>
      <name val="Arial Narrow"/>
      <family val="2"/>
    </font>
    <font>
      <u/>
      <sz val="11"/>
      <color indexed="8"/>
      <name val="Arial Narrow"/>
      <family val="2"/>
    </font>
    <font>
      <b/>
      <sz val="11"/>
      <color indexed="8"/>
      <name val="Arial Narrow"/>
      <family val="2"/>
    </font>
    <font>
      <sz val="11"/>
      <name val="Arial Narrow"/>
      <family val="2"/>
    </font>
    <font>
      <u/>
      <sz val="12"/>
      <color theme="10"/>
      <name val="Verdana"/>
      <family val="2"/>
    </font>
    <font>
      <b/>
      <u/>
      <sz val="10"/>
      <color indexed="8"/>
      <name val="Arial Narrow"/>
      <family val="2"/>
    </font>
    <font>
      <b/>
      <i/>
      <sz val="12"/>
      <color indexed="8"/>
      <name val="Arial Narrow"/>
      <family val="2"/>
    </font>
    <font>
      <i/>
      <sz val="12"/>
      <color theme="1" tint="0.499984740745262"/>
      <name val="Arial Narrow"/>
      <family val="2"/>
    </font>
    <font>
      <i/>
      <sz val="9"/>
      <color indexed="8"/>
      <name val="Calibri"/>
      <family val="2"/>
    </font>
    <font>
      <b/>
      <sz val="28"/>
      <color rgb="FFFF0000"/>
      <name val="Calibri"/>
      <family val="2"/>
      <scheme val="minor"/>
    </font>
    <font>
      <b/>
      <sz val="28"/>
      <color rgb="FFFF0000"/>
      <name val="Verdana"/>
      <family val="2"/>
    </font>
    <font>
      <b/>
      <i/>
      <sz val="10"/>
      <color indexed="8"/>
      <name val="Arial Narrow"/>
      <family val="2"/>
    </font>
    <font>
      <b/>
      <i/>
      <sz val="16"/>
      <color rgb="FFFF0000"/>
      <name val="Arial Narrow"/>
      <family val="2"/>
    </font>
    <font>
      <b/>
      <i/>
      <sz val="12"/>
      <color rgb="FFFF0000"/>
      <name val="Arial Narrow"/>
      <family val="2"/>
    </font>
    <font>
      <sz val="9"/>
      <color indexed="81"/>
      <name val="Tahoma"/>
      <family val="2"/>
    </font>
    <font>
      <b/>
      <sz val="9"/>
      <color indexed="81"/>
      <name val="Tahoma"/>
      <family val="2"/>
    </font>
    <font>
      <b/>
      <sz val="10"/>
      <name val="Arial Narrow"/>
      <family val="2"/>
    </font>
    <font>
      <b/>
      <sz val="10"/>
      <color indexed="81"/>
      <name val="Tahoma"/>
      <family val="2"/>
    </font>
    <font>
      <i/>
      <sz val="11"/>
      <color indexed="8"/>
      <name val="Arial Narrow"/>
      <family val="2"/>
    </font>
    <font>
      <sz val="11"/>
      <color indexed="8"/>
      <name val="Calibri"/>
      <family val="2"/>
    </font>
    <font>
      <i/>
      <sz val="11"/>
      <color indexed="8"/>
      <name val="Calibri"/>
      <family val="2"/>
    </font>
    <font>
      <i/>
      <sz val="12"/>
      <color theme="1" tint="0.34998626667073579"/>
      <name val="Arial Narrow"/>
      <family val="2"/>
    </font>
    <font>
      <b/>
      <i/>
      <sz val="12"/>
      <color theme="1" tint="0.34998626667073579"/>
      <name val="Arial Narrow"/>
      <family val="2"/>
    </font>
    <font>
      <sz val="12"/>
      <color theme="1" tint="0.34998626667073579"/>
      <name val="Arial Narrow"/>
      <family val="2"/>
    </font>
    <font>
      <i/>
      <u/>
      <sz val="11"/>
      <color indexed="8"/>
      <name val="Arial Narrow"/>
      <family val="2"/>
    </font>
    <font>
      <i/>
      <sz val="10"/>
      <color indexed="8"/>
      <name val="Arial Narrow"/>
      <family val="2"/>
    </font>
    <font>
      <i/>
      <sz val="11"/>
      <color theme="1" tint="0.14999847407452621"/>
      <name val="Arial Narrow"/>
      <family val="2"/>
    </font>
    <font>
      <i/>
      <sz val="12"/>
      <color theme="1" tint="0.14999847407452621"/>
      <name val="Verdana"/>
      <family val="2"/>
    </font>
  </fonts>
  <fills count="19">
    <fill>
      <patternFill patternType="none"/>
    </fill>
    <fill>
      <patternFill patternType="gray125"/>
    </fill>
    <fill>
      <patternFill patternType="solid">
        <fgColor indexed="2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rgb="FFFFFF00"/>
        <bgColor indexed="64"/>
      </patternFill>
    </fill>
    <fill>
      <patternFill patternType="solid">
        <fgColor rgb="FFFFFFCC"/>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00B050"/>
        <bgColor indexed="64"/>
      </patternFill>
    </fill>
    <fill>
      <patternFill patternType="solid">
        <fgColor rgb="FF7030A0"/>
        <bgColor indexed="64"/>
      </patternFill>
    </fill>
    <fill>
      <patternFill patternType="solid">
        <fgColor theme="5" tint="0.79998168889431442"/>
        <bgColor indexed="64"/>
      </patternFill>
    </fill>
    <fill>
      <patternFill patternType="solid">
        <fgColor rgb="FFFFC000"/>
        <bgColor indexed="64"/>
      </patternFill>
    </fill>
    <fill>
      <patternFill patternType="solid">
        <fgColor rgb="FF00B0F0"/>
        <bgColor indexed="64"/>
      </patternFill>
    </fill>
    <fill>
      <patternFill patternType="solid">
        <fgColor rgb="FFFF66FF"/>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hair">
        <color indexed="64"/>
      </top>
      <bottom style="hair">
        <color indexed="64"/>
      </bottom>
      <diagonal/>
    </border>
    <border>
      <left/>
      <right/>
      <top style="thick">
        <color rgb="FF00B050"/>
      </top>
      <bottom style="hair">
        <color indexed="64"/>
      </bottom>
      <diagonal/>
    </border>
    <border>
      <left/>
      <right style="thick">
        <color rgb="FF00B050"/>
      </right>
      <top style="thick">
        <color rgb="FF00B050"/>
      </top>
      <bottom style="hair">
        <color indexed="64"/>
      </bottom>
      <diagonal/>
    </border>
    <border>
      <left/>
      <right style="thick">
        <color rgb="FF00B050"/>
      </right>
      <top style="hair">
        <color indexed="64"/>
      </top>
      <bottom style="hair">
        <color indexed="64"/>
      </bottom>
      <diagonal/>
    </border>
    <border>
      <left/>
      <right/>
      <top style="hair">
        <color indexed="64"/>
      </top>
      <bottom style="thick">
        <color rgb="FF00B050"/>
      </bottom>
      <diagonal/>
    </border>
    <border>
      <left/>
      <right style="thick">
        <color rgb="FF00B050"/>
      </right>
      <top style="hair">
        <color indexed="64"/>
      </top>
      <bottom style="thick">
        <color rgb="FF00B050"/>
      </bottom>
      <diagonal/>
    </border>
    <border>
      <left/>
      <right/>
      <top style="thick">
        <color rgb="FF00B050"/>
      </top>
      <bottom/>
      <diagonal/>
    </border>
    <border>
      <left/>
      <right/>
      <top/>
      <bottom style="thick">
        <color rgb="FF00B050"/>
      </bottom>
      <diagonal/>
    </border>
    <border>
      <left/>
      <right/>
      <top style="thick">
        <color rgb="FFFFFF00"/>
      </top>
      <bottom/>
      <diagonal/>
    </border>
    <border>
      <left/>
      <right/>
      <top style="thick">
        <color rgb="FFFFFF00"/>
      </top>
      <bottom style="hair">
        <color indexed="64"/>
      </bottom>
      <diagonal/>
    </border>
    <border>
      <left/>
      <right/>
      <top/>
      <bottom style="thick">
        <color rgb="FFFFFF00"/>
      </bottom>
      <diagonal/>
    </border>
    <border>
      <left/>
      <right/>
      <top style="hair">
        <color indexed="64"/>
      </top>
      <bottom style="thick">
        <color rgb="FFFFFF00"/>
      </bottom>
      <diagonal/>
    </border>
    <border>
      <left/>
      <right/>
      <top style="thick">
        <color rgb="FF7030A0"/>
      </top>
      <bottom/>
      <diagonal/>
    </border>
    <border>
      <left/>
      <right/>
      <top style="thick">
        <color rgb="FF7030A0"/>
      </top>
      <bottom style="hair">
        <color indexed="64"/>
      </bottom>
      <diagonal/>
    </border>
    <border>
      <left/>
      <right/>
      <top/>
      <bottom style="thick">
        <color rgb="FF7030A0"/>
      </bottom>
      <diagonal/>
    </border>
    <border>
      <left/>
      <right/>
      <top style="hair">
        <color indexed="64"/>
      </top>
      <bottom style="thick">
        <color rgb="FF7030A0"/>
      </bottom>
      <diagonal/>
    </border>
    <border>
      <left/>
      <right/>
      <top style="thick">
        <color rgb="FF00B0F0"/>
      </top>
      <bottom/>
      <diagonal/>
    </border>
    <border>
      <left/>
      <right/>
      <top style="thick">
        <color rgb="FF00B0F0"/>
      </top>
      <bottom style="hair">
        <color indexed="64"/>
      </bottom>
      <diagonal/>
    </border>
    <border>
      <left/>
      <right/>
      <top/>
      <bottom style="thick">
        <color rgb="FF00B0F0"/>
      </bottom>
      <diagonal/>
    </border>
    <border>
      <left/>
      <right/>
      <top style="hair">
        <color indexed="64"/>
      </top>
      <bottom style="thick">
        <color rgb="FF00B0F0"/>
      </bottom>
      <diagonal/>
    </border>
    <border>
      <left/>
      <right/>
      <top style="thick">
        <color rgb="FFFFC000"/>
      </top>
      <bottom style="thick">
        <color rgb="FFFFC000"/>
      </bottom>
      <diagonal/>
    </border>
    <border>
      <left/>
      <right/>
      <top style="thick">
        <color rgb="FFFF66FF"/>
      </top>
      <bottom style="thick">
        <color rgb="FFFF66FF"/>
      </bottom>
      <diagonal/>
    </border>
    <border>
      <left/>
      <right/>
      <top style="thick">
        <color rgb="FFFF66FF"/>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thin">
        <color indexed="64"/>
      </top>
      <bottom/>
      <diagonal/>
    </border>
  </borders>
  <cellStyleXfs count="5">
    <xf numFmtId="0" fontId="0" fillId="0" borderId="0" applyNumberFormat="0" applyFill="0" applyBorder="0" applyProtection="0">
      <alignment vertical="top"/>
    </xf>
    <xf numFmtId="43" fontId="3" fillId="0" borderId="0" applyFont="0" applyFill="0" applyBorder="0" applyAlignment="0" applyProtection="0"/>
    <xf numFmtId="9" fontId="3" fillId="0" borderId="0" applyFont="0" applyFill="0" applyBorder="0" applyAlignment="0" applyProtection="0"/>
    <xf numFmtId="0" fontId="6" fillId="0" borderId="0" applyNumberFormat="0" applyFill="0" applyBorder="0" applyProtection="0">
      <alignment vertical="top"/>
    </xf>
    <xf numFmtId="0" fontId="47" fillId="0" borderId="0" applyNumberFormat="0" applyFill="0" applyBorder="0" applyAlignment="0" applyProtection="0">
      <alignment vertical="top"/>
      <protection locked="0"/>
    </xf>
  </cellStyleXfs>
  <cellXfs count="522">
    <xf numFmtId="0" fontId="0" fillId="0" borderId="0" xfId="0" applyAlignment="1"/>
    <xf numFmtId="0" fontId="5" fillId="0" borderId="0" xfId="0" applyFont="1" applyAlignment="1"/>
    <xf numFmtId="0" fontId="0" fillId="0" borderId="0" xfId="0" applyBorder="1" applyAlignment="1"/>
    <xf numFmtId="0" fontId="4" fillId="0" borderId="0" xfId="0" applyNumberFormat="1" applyFont="1" applyBorder="1" applyAlignment="1"/>
    <xf numFmtId="0" fontId="5" fillId="0" borderId="0" xfId="0" applyFont="1" applyBorder="1" applyAlignment="1">
      <alignment horizontal="center" vertical="center" wrapText="1"/>
    </xf>
    <xf numFmtId="0" fontId="7" fillId="0" borderId="0" xfId="0" applyFont="1" applyBorder="1" applyAlignment="1">
      <alignment horizontal="center" vertical="center" wrapText="1"/>
    </xf>
    <xf numFmtId="1" fontId="7" fillId="0" borderId="0" xfId="0" applyNumberFormat="1" applyFont="1" applyBorder="1" applyAlignment="1"/>
    <xf numFmtId="164" fontId="7" fillId="0" borderId="1" xfId="0" applyNumberFormat="1" applyFont="1" applyBorder="1" applyAlignment="1">
      <alignment horizontal="center" vertical="center"/>
    </xf>
    <xf numFmtId="3" fontId="7" fillId="0" borderId="1" xfId="0" applyNumberFormat="1" applyFont="1" applyBorder="1" applyAlignment="1">
      <alignment horizontal="center" vertical="center"/>
    </xf>
    <xf numFmtId="0" fontId="9" fillId="7" borderId="1" xfId="0" applyFont="1" applyFill="1" applyBorder="1" applyAlignment="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4" fillId="0" borderId="0" xfId="0" applyNumberFormat="1" applyFont="1" applyBorder="1" applyAlignment="1"/>
    <xf numFmtId="0" fontId="13" fillId="0" borderId="0" xfId="0" applyNumberFormat="1" applyFont="1" applyFill="1" applyBorder="1" applyAlignment="1"/>
    <xf numFmtId="0" fontId="5" fillId="0" borderId="0" xfId="0" applyFont="1" applyAlignment="1">
      <alignment horizontal="center" vertical="center"/>
    </xf>
    <xf numFmtId="0" fontId="5" fillId="0" borderId="0" xfId="0" applyFont="1" applyAlignment="1">
      <alignment vertical="center"/>
    </xf>
    <xf numFmtId="0" fontId="5" fillId="4" borderId="1" xfId="0" applyFont="1" applyFill="1" applyBorder="1" applyAlignment="1">
      <alignment horizontal="center" vertical="center"/>
    </xf>
    <xf numFmtId="3" fontId="5" fillId="0" borderId="0" xfId="0" applyNumberFormat="1" applyFont="1" applyAlignment="1"/>
    <xf numFmtId="0" fontId="9" fillId="10" borderId="1" xfId="0" applyFont="1" applyFill="1" applyBorder="1" applyAlignment="1">
      <alignment horizontal="center" vertical="center"/>
    </xf>
    <xf numFmtId="0" fontId="7" fillId="0" borderId="0" xfId="0" applyFont="1" applyBorder="1" applyAlignment="1">
      <alignment vertical="center"/>
    </xf>
    <xf numFmtId="1" fontId="7" fillId="0" borderId="1" xfId="0" applyNumberFormat="1" applyFont="1" applyBorder="1" applyAlignment="1">
      <alignment horizontal="center" vertical="center"/>
    </xf>
    <xf numFmtId="2" fontId="7" fillId="0" borderId="1" xfId="0" applyNumberFormat="1" applyFont="1" applyBorder="1" applyAlignment="1">
      <alignment horizontal="center" vertical="center"/>
    </xf>
    <xf numFmtId="0" fontId="7" fillId="0" borderId="0" xfId="0" applyNumberFormat="1" applyFont="1" applyBorder="1" applyAlignment="1">
      <alignment vertical="center"/>
    </xf>
    <xf numFmtId="0" fontId="0" fillId="0" borderId="0" xfId="0" applyAlignment="1">
      <alignment vertical="center"/>
    </xf>
    <xf numFmtId="0" fontId="20" fillId="0" borderId="0" xfId="0" applyFont="1" applyAlignment="1">
      <alignment vertical="center"/>
    </xf>
    <xf numFmtId="0" fontId="9" fillId="10" borderId="1" xfId="0" applyFont="1" applyFill="1" applyBorder="1" applyAlignment="1">
      <alignment horizontal="center" vertical="center"/>
    </xf>
    <xf numFmtId="0" fontId="9" fillId="7" borderId="1" xfId="0" applyFont="1" applyFill="1" applyBorder="1" applyAlignment="1">
      <alignment horizontal="center" vertical="center"/>
    </xf>
    <xf numFmtId="0" fontId="11" fillId="5" borderId="10" xfId="0" applyNumberFormat="1" applyFont="1" applyFill="1" applyBorder="1" applyAlignment="1">
      <alignment vertical="center"/>
    </xf>
    <xf numFmtId="164" fontId="5" fillId="4"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65" fontId="5" fillId="4" borderId="1" xfId="0" applyNumberFormat="1" applyFont="1" applyFill="1" applyBorder="1" applyAlignment="1">
      <alignment horizontal="center" vertical="center"/>
    </xf>
    <xf numFmtId="0" fontId="9" fillId="10" borderId="1" xfId="0" applyFont="1" applyFill="1" applyBorder="1" applyAlignment="1">
      <alignment horizontal="center" vertical="center"/>
    </xf>
    <xf numFmtId="0" fontId="5" fillId="0" borderId="0" xfId="0" applyFont="1" applyAlignment="1">
      <alignment horizontal="center" vertical="center"/>
    </xf>
    <xf numFmtId="0" fontId="16" fillId="5" borderId="5" xfId="0" applyNumberFormat="1" applyFont="1" applyFill="1" applyBorder="1" applyAlignment="1">
      <alignment vertical="center"/>
    </xf>
    <xf numFmtId="0" fontId="16" fillId="5" borderId="5" xfId="0" applyFont="1" applyFill="1" applyBorder="1" applyAlignment="1">
      <alignment vertical="center"/>
    </xf>
    <xf numFmtId="0" fontId="16" fillId="9" borderId="1" xfId="0" applyNumberFormat="1" applyFont="1" applyFill="1" applyBorder="1" applyAlignment="1">
      <alignment horizontal="center" vertical="center"/>
    </xf>
    <xf numFmtId="0" fontId="16" fillId="9" borderId="1" xfId="0" applyFont="1" applyFill="1" applyBorder="1" applyAlignment="1">
      <alignment horizontal="center" vertical="center"/>
    </xf>
    <xf numFmtId="0" fontId="15" fillId="0" borderId="0" xfId="0" applyFont="1" applyAlignment="1">
      <alignment vertical="center"/>
    </xf>
    <xf numFmtId="0" fontId="11" fillId="7" borderId="1" xfId="0" applyNumberFormat="1" applyFont="1" applyFill="1" applyBorder="1" applyAlignment="1">
      <alignment horizontal="center" vertical="center" wrapText="1"/>
    </xf>
    <xf numFmtId="3" fontId="13" fillId="4" borderId="1" xfId="0" applyNumberFormat="1" applyFont="1" applyFill="1" applyBorder="1" applyAlignment="1">
      <alignment horizontal="center" vertical="center"/>
    </xf>
    <xf numFmtId="37" fontId="13" fillId="4" borderId="1" xfId="0" applyNumberFormat="1" applyFont="1" applyFill="1" applyBorder="1" applyAlignment="1">
      <alignment horizontal="center" vertical="center"/>
    </xf>
    <xf numFmtId="0" fontId="13" fillId="4" borderId="1" xfId="0" applyNumberFormat="1" applyFont="1" applyFill="1" applyBorder="1" applyAlignment="1">
      <alignment horizontal="center" vertical="center"/>
    </xf>
    <xf numFmtId="1" fontId="13" fillId="4" borderId="1" xfId="0" applyNumberFormat="1" applyFont="1" applyFill="1" applyBorder="1" applyAlignment="1">
      <alignment horizontal="center" vertical="center"/>
    </xf>
    <xf numFmtId="0" fontId="9" fillId="9" borderId="1" xfId="0" applyFont="1" applyFill="1" applyBorder="1" applyAlignment="1">
      <alignment horizontal="center" vertical="center"/>
    </xf>
    <xf numFmtId="0" fontId="11" fillId="1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0" fontId="11" fillId="12" borderId="1" xfId="0" applyNumberFormat="1" applyFont="1" applyFill="1" applyBorder="1" applyAlignment="1">
      <alignment horizontal="center" vertical="center"/>
    </xf>
    <xf numFmtId="0" fontId="11" fillId="5" borderId="1" xfId="0" applyNumberFormat="1" applyFont="1" applyFill="1" applyBorder="1" applyAlignment="1"/>
    <xf numFmtId="3" fontId="7" fillId="4" borderId="1" xfId="0" applyNumberFormat="1" applyFont="1" applyFill="1" applyBorder="1" applyAlignment="1">
      <alignment horizontal="center"/>
    </xf>
    <xf numFmtId="164" fontId="7" fillId="4" borderId="1" xfId="0" applyNumberFormat="1" applyFont="1" applyFill="1" applyBorder="1" applyAlignment="1">
      <alignment horizontal="center"/>
    </xf>
    <xf numFmtId="0" fontId="11" fillId="10" borderId="9" xfId="0" applyNumberFormat="1" applyFont="1" applyFill="1" applyBorder="1" applyAlignment="1">
      <alignment horizontal="center" vertical="center" wrapText="1"/>
    </xf>
    <xf numFmtId="0" fontId="9" fillId="10" borderId="9" xfId="0" applyFont="1" applyFill="1" applyBorder="1" applyAlignment="1">
      <alignment horizontal="center" vertical="center"/>
    </xf>
    <xf numFmtId="3" fontId="5" fillId="4" borderId="1" xfId="0" applyNumberFormat="1" applyFont="1" applyFill="1" applyBorder="1" applyAlignment="1">
      <alignment horizontal="center" vertical="center"/>
    </xf>
    <xf numFmtId="9" fontId="5" fillId="4" borderId="1" xfId="0" applyNumberFormat="1" applyFont="1" applyFill="1" applyBorder="1" applyAlignment="1">
      <alignment horizontal="center" vertical="center"/>
    </xf>
    <xf numFmtId="165" fontId="5" fillId="8" borderId="1" xfId="0" applyNumberFormat="1" applyFont="1" applyFill="1" applyBorder="1" applyAlignment="1">
      <alignment horizontal="center" vertical="center"/>
    </xf>
    <xf numFmtId="9" fontId="5" fillId="8" borderId="1" xfId="2" applyFont="1" applyFill="1" applyBorder="1" applyAlignment="1">
      <alignment horizontal="center" vertical="center"/>
    </xf>
    <xf numFmtId="0" fontId="21" fillId="0" borderId="0" xfId="0" applyFont="1" applyBorder="1" applyAlignment="1"/>
    <xf numFmtId="0" fontId="2" fillId="0" borderId="0" xfId="0" applyFont="1" applyBorder="1" applyAlignment="1"/>
    <xf numFmtId="0" fontId="2" fillId="0" borderId="0" xfId="0" applyNumberFormat="1" applyFont="1" applyBorder="1" applyAlignment="1"/>
    <xf numFmtId="0" fontId="21" fillId="0" borderId="0" xfId="0" applyNumberFormat="1" applyFont="1" applyBorder="1" applyAlignment="1"/>
    <xf numFmtId="0" fontId="22" fillId="0" borderId="0" xfId="0" applyFont="1" applyBorder="1" applyAlignment="1"/>
    <xf numFmtId="0" fontId="24" fillId="0" borderId="0" xfId="0" applyNumberFormat="1" applyFont="1" applyBorder="1" applyAlignment="1">
      <alignment horizontal="center" vertical="center" wrapText="1"/>
    </xf>
    <xf numFmtId="0" fontId="25" fillId="0" borderId="0" xfId="0" applyFont="1" applyBorder="1" applyAlignment="1"/>
    <xf numFmtId="0" fontId="24" fillId="0" borderId="0" xfId="0" applyNumberFormat="1" applyFont="1" applyBorder="1" applyAlignment="1"/>
    <xf numFmtId="1" fontId="24" fillId="4" borderId="1" xfId="0" applyNumberFormat="1" applyFont="1" applyFill="1" applyBorder="1" applyAlignment="1">
      <alignment horizontal="center" vertical="center"/>
    </xf>
    <xf numFmtId="0" fontId="21" fillId="0" borderId="0" xfId="0" applyFont="1" applyBorder="1" applyAlignment="1">
      <alignment vertical="center"/>
    </xf>
    <xf numFmtId="1" fontId="7" fillId="8" borderId="1" xfId="0" applyNumberFormat="1" applyFont="1" applyFill="1" applyBorder="1" applyAlignment="1">
      <alignment horizontal="center" vertical="center"/>
    </xf>
    <xf numFmtId="1" fontId="5" fillId="0" borderId="0" xfId="0" applyNumberFormat="1" applyFont="1" applyAlignment="1">
      <alignment vertical="center"/>
    </xf>
    <xf numFmtId="1" fontId="24" fillId="11" borderId="1" xfId="0" applyNumberFormat="1" applyFont="1" applyFill="1" applyBorder="1" applyAlignment="1">
      <alignment horizontal="center" vertical="center"/>
    </xf>
    <xf numFmtId="0" fontId="22" fillId="11" borderId="1" xfId="0" applyFont="1" applyFill="1" applyBorder="1" applyAlignment="1">
      <alignment horizontal="center" vertical="center" wrapText="1"/>
    </xf>
    <xf numFmtId="0" fontId="25" fillId="11" borderId="1" xfId="0" applyFont="1" applyFill="1" applyBorder="1" applyAlignment="1">
      <alignment horizontal="center"/>
    </xf>
    <xf numFmtId="0" fontId="21" fillId="0" borderId="0" xfId="0" applyFont="1" applyBorder="1" applyAlignment="1">
      <alignment horizontal="center" vertical="center"/>
    </xf>
    <xf numFmtId="0" fontId="21" fillId="0" borderId="0" xfId="0" applyNumberFormat="1" applyFont="1" applyBorder="1" applyAlignment="1">
      <alignment vertical="center"/>
    </xf>
    <xf numFmtId="0" fontId="27" fillId="0" borderId="0" xfId="0" applyNumberFormat="1" applyFont="1" applyBorder="1" applyAlignment="1">
      <alignment vertical="center"/>
    </xf>
    <xf numFmtId="0" fontId="2" fillId="0" borderId="0" xfId="0" applyNumberFormat="1" applyFont="1" applyBorder="1" applyAlignment="1">
      <alignment vertical="center"/>
    </xf>
    <xf numFmtId="0" fontId="26" fillId="0" borderId="0" xfId="0" applyFont="1" applyBorder="1" applyAlignment="1">
      <alignment vertical="center"/>
    </xf>
    <xf numFmtId="0" fontId="22" fillId="0" borderId="0" xfId="0" applyFont="1" applyAlignment="1"/>
    <xf numFmtId="0" fontId="23" fillId="0" borderId="0" xfId="0" applyNumberFormat="1" applyFont="1" applyBorder="1" applyAlignment="1">
      <alignment horizontal="center" vertical="center"/>
    </xf>
    <xf numFmtId="0" fontId="23" fillId="0" borderId="0" xfId="0" applyFont="1" applyBorder="1" applyAlignment="1">
      <alignment horizontal="center" vertical="center"/>
    </xf>
    <xf numFmtId="0" fontId="28" fillId="0" borderId="0" xfId="0" applyFont="1" applyBorder="1" applyAlignment="1">
      <alignment vertical="center"/>
    </xf>
    <xf numFmtId="164" fontId="28" fillId="0" borderId="0" xfId="0" applyNumberFormat="1" applyFont="1" applyBorder="1" applyAlignment="1">
      <alignment horizontal="center" vertical="center"/>
    </xf>
    <xf numFmtId="0" fontId="28" fillId="0" borderId="0" xfId="0" applyNumberFormat="1" applyFont="1" applyBorder="1" applyAlignment="1">
      <alignment vertical="center"/>
    </xf>
    <xf numFmtId="0" fontId="29" fillId="0" borderId="0" xfId="0" applyNumberFormat="1" applyFont="1" applyBorder="1" applyAlignment="1">
      <alignment vertical="center"/>
    </xf>
    <xf numFmtId="0" fontId="26" fillId="0" borderId="0" xfId="0" applyFont="1" applyBorder="1" applyAlignment="1">
      <alignment horizontal="center" vertical="center"/>
    </xf>
    <xf numFmtId="1" fontId="23" fillId="0" borderId="0" xfId="0" applyNumberFormat="1" applyFont="1" applyBorder="1" applyAlignment="1">
      <alignment horizontal="center" vertical="center"/>
    </xf>
    <xf numFmtId="166" fontId="30" fillId="0" borderId="0" xfId="0" applyNumberFormat="1" applyFont="1" applyBorder="1" applyAlignment="1">
      <alignment horizontal="center" vertical="center"/>
    </xf>
    <xf numFmtId="0" fontId="21" fillId="0" borderId="0" xfId="0" applyNumberFormat="1" applyFont="1" applyBorder="1" applyAlignment="1">
      <alignment horizontal="center" vertical="center"/>
    </xf>
    <xf numFmtId="0" fontId="23" fillId="0" borderId="0" xfId="0" applyNumberFormat="1" applyFont="1" applyBorder="1" applyAlignment="1">
      <alignment vertical="center"/>
    </xf>
    <xf numFmtId="0" fontId="23" fillId="0" borderId="0" xfId="0" applyFont="1" applyBorder="1" applyAlignment="1">
      <alignment vertical="center"/>
    </xf>
    <xf numFmtId="164" fontId="23" fillId="4" borderId="1" xfId="0" applyNumberFormat="1" applyFont="1" applyFill="1" applyBorder="1" applyAlignment="1">
      <alignment horizontal="center" vertical="center"/>
    </xf>
    <xf numFmtId="5" fontId="21" fillId="5" borderId="1" xfId="0" applyNumberFormat="1" applyFont="1" applyFill="1" applyBorder="1" applyAlignment="1">
      <alignment horizontal="center" vertical="center"/>
    </xf>
    <xf numFmtId="5" fontId="5" fillId="8" borderId="1" xfId="0" applyNumberFormat="1" applyFont="1" applyFill="1" applyBorder="1" applyAlignment="1">
      <alignment horizontal="center" vertical="center"/>
    </xf>
    <xf numFmtId="0" fontId="21" fillId="0" borderId="0" xfId="0" applyFont="1" applyBorder="1" applyAlignment="1">
      <alignment horizontal="center" vertical="center" wrapText="1"/>
    </xf>
    <xf numFmtId="0" fontId="23" fillId="0" borderId="0" xfId="0" applyFont="1" applyBorder="1" applyAlignment="1">
      <alignment horizontal="center" vertical="center" wrapText="1"/>
    </xf>
    <xf numFmtId="9" fontId="24" fillId="4" borderId="1" xfId="2" applyFont="1" applyFill="1" applyBorder="1" applyAlignment="1">
      <alignment horizontal="center" vertical="center"/>
    </xf>
    <xf numFmtId="9" fontId="24" fillId="5" borderId="1" xfId="2" applyFont="1" applyFill="1" applyBorder="1" applyAlignment="1">
      <alignment horizontal="center" vertical="center"/>
    </xf>
    <xf numFmtId="9" fontId="23" fillId="4" borderId="1" xfId="2" applyFont="1" applyFill="1" applyBorder="1" applyAlignment="1">
      <alignment horizontal="center" vertical="center"/>
    </xf>
    <xf numFmtId="9" fontId="23" fillId="5" borderId="1" xfId="2" applyFont="1" applyFill="1" applyBorder="1" applyAlignment="1">
      <alignment horizontal="center" vertical="center"/>
    </xf>
    <xf numFmtId="0" fontId="23" fillId="0" borderId="0" xfId="0" applyNumberFormat="1" applyFont="1" applyBorder="1" applyAlignment="1">
      <alignment horizontal="center" vertical="center" wrapText="1"/>
    </xf>
    <xf numFmtId="0" fontId="26" fillId="0" borderId="0" xfId="0" applyFont="1" applyBorder="1" applyAlignment="1"/>
    <xf numFmtId="0" fontId="8" fillId="6" borderId="8" xfId="0" applyFont="1" applyFill="1" applyBorder="1" applyAlignment="1"/>
    <xf numFmtId="0" fontId="9" fillId="10" borderId="1" xfId="0" applyFont="1" applyFill="1" applyBorder="1" applyAlignment="1">
      <alignment horizontal="center" vertical="center" wrapText="1"/>
    </xf>
    <xf numFmtId="164" fontId="5" fillId="8" borderId="1" xfId="0" applyNumberFormat="1" applyFont="1" applyFill="1" applyBorder="1" applyAlignment="1">
      <alignment horizontal="center" vertical="center"/>
    </xf>
    <xf numFmtId="1" fontId="5" fillId="8" borderId="1" xfId="0" applyNumberFormat="1" applyFont="1" applyFill="1" applyBorder="1" applyAlignment="1">
      <alignment horizontal="center" vertical="center"/>
    </xf>
    <xf numFmtId="1" fontId="5" fillId="4" borderId="1" xfId="2" applyNumberFormat="1" applyFont="1" applyFill="1" applyBorder="1" applyAlignment="1">
      <alignment horizontal="center" vertical="center"/>
    </xf>
    <xf numFmtId="2" fontId="5" fillId="4" borderId="1" xfId="0" applyNumberFormat="1" applyFont="1" applyFill="1" applyBorder="1" applyAlignment="1">
      <alignment horizontal="center"/>
    </xf>
    <xf numFmtId="0" fontId="9" fillId="5" borderId="1" xfId="0" applyFont="1" applyFill="1" applyBorder="1" applyAlignment="1">
      <alignment vertical="center"/>
    </xf>
    <xf numFmtId="7" fontId="5" fillId="4" borderId="1" xfId="0" applyNumberFormat="1" applyFont="1" applyFill="1" applyBorder="1" applyAlignment="1">
      <alignment horizontal="center" vertical="center"/>
    </xf>
    <xf numFmtId="0" fontId="9" fillId="10" borderId="1" xfId="0" applyFont="1" applyFill="1" applyBorder="1" applyAlignment="1">
      <alignment horizontal="center" vertical="center"/>
    </xf>
    <xf numFmtId="0" fontId="9" fillId="10" borderId="1" xfId="0" applyFont="1" applyFill="1" applyBorder="1" applyAlignment="1">
      <alignment horizontal="center" vertical="center"/>
    </xf>
    <xf numFmtId="0" fontId="9" fillId="7" borderId="1" xfId="0" applyFont="1" applyFill="1" applyBorder="1" applyAlignment="1">
      <alignment horizontal="center" vertical="center"/>
    </xf>
    <xf numFmtId="0" fontId="9" fillId="5" borderId="10" xfId="0" applyFont="1" applyFill="1" applyBorder="1" applyAlignment="1">
      <alignment vertical="center"/>
    </xf>
    <xf numFmtId="0" fontId="5" fillId="9" borderId="0" xfId="0" applyFont="1" applyFill="1" applyAlignment="1"/>
    <xf numFmtId="0" fontId="33" fillId="0" borderId="0" xfId="0" applyFont="1" applyBorder="1" applyAlignment="1"/>
    <xf numFmtId="0" fontId="33" fillId="0" borderId="0" xfId="0" applyNumberFormat="1" applyFont="1" applyBorder="1" applyAlignment="1"/>
    <xf numFmtId="0" fontId="25" fillId="0" borderId="0" xfId="0" applyNumberFormat="1" applyFont="1" applyBorder="1" applyAlignment="1"/>
    <xf numFmtId="0" fontId="23" fillId="0" borderId="0" xfId="0" applyNumberFormat="1" applyFont="1" applyBorder="1" applyAlignment="1"/>
    <xf numFmtId="0" fontId="9" fillId="9" borderId="10" xfId="0" applyFont="1" applyFill="1" applyBorder="1" applyAlignment="1">
      <alignment horizontal="center" vertical="center"/>
    </xf>
    <xf numFmtId="0" fontId="5" fillId="4" borderId="10" xfId="0" applyFont="1" applyFill="1" applyBorder="1" applyAlignment="1">
      <alignment horizontal="center" vertical="center"/>
    </xf>
    <xf numFmtId="0" fontId="21" fillId="9" borderId="0" xfId="0" applyFont="1" applyFill="1" applyBorder="1" applyAlignment="1"/>
    <xf numFmtId="0" fontId="33" fillId="9" borderId="0" xfId="0" applyFont="1" applyFill="1" applyBorder="1" applyAlignment="1"/>
    <xf numFmtId="0" fontId="22" fillId="9" borderId="0" xfId="0" applyFont="1" applyFill="1" applyBorder="1" applyAlignment="1"/>
    <xf numFmtId="0" fontId="21" fillId="9" borderId="0" xfId="0" applyNumberFormat="1" applyFont="1" applyFill="1" applyBorder="1" applyAlignment="1"/>
    <xf numFmtId="0" fontId="24" fillId="9" borderId="0" xfId="0" applyNumberFormat="1" applyFont="1" applyFill="1" applyBorder="1" applyAlignment="1"/>
    <xf numFmtId="0" fontId="33" fillId="9" borderId="0" xfId="0" applyNumberFormat="1" applyFont="1" applyFill="1" applyBorder="1" applyAlignment="1"/>
    <xf numFmtId="0" fontId="0" fillId="9" borderId="0" xfId="0" applyFill="1" applyAlignment="1"/>
    <xf numFmtId="9" fontId="5" fillId="4" borderId="1" xfId="2" applyFont="1" applyFill="1" applyBorder="1" applyAlignment="1">
      <alignment horizontal="center" vertical="center"/>
    </xf>
    <xf numFmtId="9" fontId="0" fillId="0" borderId="0" xfId="0" applyNumberFormat="1" applyAlignment="1"/>
    <xf numFmtId="9" fontId="23" fillId="9" borderId="0" xfId="2" applyFont="1" applyFill="1" applyBorder="1" applyAlignment="1">
      <alignment horizontal="center" vertical="center"/>
    </xf>
    <xf numFmtId="0" fontId="22" fillId="9" borderId="0" xfId="0" applyFont="1" applyFill="1" applyAlignment="1"/>
    <xf numFmtId="0" fontId="21" fillId="9" borderId="0" xfId="0" applyFont="1" applyFill="1" applyBorder="1" applyAlignment="1">
      <alignment horizontal="center" vertical="center"/>
    </xf>
    <xf numFmtId="0" fontId="21" fillId="9" borderId="0" xfId="0" applyNumberFormat="1" applyFont="1" applyFill="1" applyBorder="1" applyAlignment="1">
      <alignment horizontal="center" vertical="center"/>
    </xf>
    <xf numFmtId="0" fontId="28" fillId="9" borderId="0" xfId="0" applyFont="1" applyFill="1" applyBorder="1" applyAlignment="1">
      <alignment vertical="center"/>
    </xf>
    <xf numFmtId="0" fontId="26" fillId="0" borderId="0" xfId="0" applyFont="1" applyAlignment="1"/>
    <xf numFmtId="0" fontId="1" fillId="0" borderId="0" xfId="0" applyNumberFormat="1" applyFont="1" applyBorder="1" applyAlignment="1"/>
    <xf numFmtId="0" fontId="1" fillId="0" borderId="0" xfId="0" applyNumberFormat="1" applyFont="1" applyBorder="1" applyAlignment="1">
      <alignment horizontal="center" vertical="center" wrapText="1"/>
    </xf>
    <xf numFmtId="0" fontId="21" fillId="0" borderId="0" xfId="0" applyNumberFormat="1" applyFont="1" applyBorder="1" applyAlignment="1">
      <alignment horizontal="center" vertical="center" wrapText="1"/>
    </xf>
    <xf numFmtId="0" fontId="1" fillId="0" borderId="0" xfId="0" applyNumberFormat="1" applyFont="1" applyFill="1" applyBorder="1" applyAlignment="1"/>
    <xf numFmtId="0" fontId="26" fillId="0" borderId="0" xfId="0" applyFont="1" applyBorder="1" applyAlignment="1">
      <alignment horizontal="center" vertical="center" wrapText="1"/>
    </xf>
    <xf numFmtId="1" fontId="23" fillId="4" borderId="1" xfId="0" applyNumberFormat="1" applyFont="1" applyFill="1" applyBorder="1" applyAlignment="1">
      <alignment horizontal="center" vertical="center"/>
    </xf>
    <xf numFmtId="1" fontId="23" fillId="5" borderId="1" xfId="0" applyNumberFormat="1" applyFont="1" applyFill="1" applyBorder="1" applyAlignment="1">
      <alignment horizontal="center" vertical="center"/>
    </xf>
    <xf numFmtId="0" fontId="26" fillId="9" borderId="0" xfId="0" applyFont="1" applyFill="1" applyAlignment="1"/>
    <xf numFmtId="0" fontId="32" fillId="0" borderId="0" xfId="0" applyFont="1" applyAlignment="1"/>
    <xf numFmtId="0" fontId="5" fillId="0" borderId="0" xfId="0" applyFont="1" applyAlignment="1">
      <alignment vertical="center" wrapText="1"/>
    </xf>
    <xf numFmtId="0" fontId="15" fillId="11" borderId="1" xfId="0" applyFont="1" applyFill="1" applyBorder="1" applyAlignment="1"/>
    <xf numFmtId="0" fontId="32" fillId="9" borderId="0" xfId="0" applyFont="1" applyFill="1" applyAlignment="1"/>
    <xf numFmtId="3" fontId="15" fillId="4" borderId="1" xfId="0" applyNumberFormat="1" applyFont="1" applyFill="1" applyBorder="1" applyAlignment="1">
      <alignment horizontal="center" vertical="center"/>
    </xf>
    <xf numFmtId="0" fontId="9" fillId="10" borderId="1" xfId="0" applyFont="1" applyFill="1" applyBorder="1" applyAlignment="1">
      <alignment horizontal="center" vertical="center"/>
    </xf>
    <xf numFmtId="0" fontId="32" fillId="0" borderId="0" xfId="0" applyFont="1" applyBorder="1" applyAlignment="1"/>
    <xf numFmtId="0" fontId="7" fillId="0" borderId="0" xfId="0" applyNumberFormat="1" applyFont="1" applyBorder="1" applyAlignment="1"/>
    <xf numFmtId="0" fontId="7" fillId="0" borderId="0" xfId="0" applyFont="1" applyBorder="1" applyAlignment="1"/>
    <xf numFmtId="0" fontId="11" fillId="0" borderId="0" xfId="0" applyNumberFormat="1" applyFont="1" applyBorder="1" applyAlignment="1">
      <alignment horizontal="center" vertical="center" wrapText="1"/>
    </xf>
    <xf numFmtId="0" fontId="5" fillId="0" borderId="0" xfId="0" applyFont="1" applyBorder="1" applyAlignment="1"/>
    <xf numFmtId="0" fontId="13" fillId="0" borderId="0" xfId="0" applyNumberFormat="1" applyFont="1" applyBorder="1" applyAlignment="1"/>
    <xf numFmtId="0" fontId="11" fillId="0" borderId="0" xfId="0" applyNumberFormat="1" applyFont="1" applyBorder="1" applyAlignment="1"/>
    <xf numFmtId="1" fontId="11" fillId="4" borderId="1" xfId="0" applyNumberFormat="1" applyFont="1" applyFill="1" applyBorder="1" applyAlignment="1">
      <alignment horizontal="center" vertical="center"/>
    </xf>
    <xf numFmtId="1" fontId="11" fillId="5" borderId="1" xfId="0" applyNumberFormat="1" applyFont="1" applyFill="1" applyBorder="1" applyAlignment="1">
      <alignment horizontal="center" vertical="center"/>
    </xf>
    <xf numFmtId="0" fontId="11" fillId="0" borderId="0" xfId="0" applyFont="1" applyBorder="1" applyAlignment="1">
      <alignment horizontal="center" vertical="center" wrapText="1"/>
    </xf>
    <xf numFmtId="0" fontId="13" fillId="0" borderId="0" xfId="0" applyNumberFormat="1" applyFont="1" applyBorder="1" applyAlignment="1">
      <alignment horizontal="center" vertical="center" wrapText="1"/>
    </xf>
    <xf numFmtId="0" fontId="7" fillId="0" borderId="0" xfId="0" applyNumberFormat="1" applyFont="1" applyBorder="1" applyAlignment="1">
      <alignment horizontal="center" vertical="center" wrapText="1"/>
    </xf>
    <xf numFmtId="0" fontId="11" fillId="0" borderId="0" xfId="0" applyNumberFormat="1" applyFont="1" applyBorder="1" applyAlignment="1">
      <alignment vertical="center"/>
    </xf>
    <xf numFmtId="164" fontId="11" fillId="4" borderId="1" xfId="0" applyNumberFormat="1" applyFont="1" applyFill="1" applyBorder="1" applyAlignment="1">
      <alignment horizontal="center" vertical="center"/>
    </xf>
    <xf numFmtId="0" fontId="11" fillId="0" borderId="0" xfId="0" applyFont="1" applyBorder="1" applyAlignment="1">
      <alignment vertical="center"/>
    </xf>
    <xf numFmtId="0" fontId="37" fillId="0" borderId="0" xfId="0" applyFont="1" applyBorder="1" applyAlignment="1">
      <alignment vertical="center"/>
    </xf>
    <xf numFmtId="164" fontId="37" fillId="0" borderId="0" xfId="0" applyNumberFormat="1" applyFont="1" applyBorder="1" applyAlignment="1">
      <alignment horizontal="center" vertical="center"/>
    </xf>
    <xf numFmtId="9" fontId="11" fillId="4" borderId="1" xfId="2" applyFont="1" applyFill="1" applyBorder="1" applyAlignment="1">
      <alignment horizontal="center" vertical="center"/>
    </xf>
    <xf numFmtId="9" fontId="11" fillId="5" borderId="1" xfId="2" applyFont="1" applyFill="1" applyBorder="1" applyAlignment="1">
      <alignment horizontal="center" vertical="center"/>
    </xf>
    <xf numFmtId="0" fontId="38" fillId="0" borderId="0" xfId="0" applyNumberFormat="1" applyFont="1" applyBorder="1" applyAlignment="1"/>
    <xf numFmtId="0" fontId="40" fillId="0" borderId="0" xfId="0" applyNumberFormat="1" applyFont="1" applyBorder="1" applyAlignment="1"/>
    <xf numFmtId="9" fontId="5" fillId="8" borderId="1" xfId="2" applyNumberFormat="1" applyFont="1" applyFill="1" applyBorder="1" applyAlignment="1">
      <alignment horizontal="center" vertical="center"/>
    </xf>
    <xf numFmtId="9" fontId="11" fillId="4" borderId="1" xfId="2" applyNumberFormat="1" applyFont="1" applyFill="1" applyBorder="1" applyAlignment="1">
      <alignment horizontal="center" vertical="center"/>
    </xf>
    <xf numFmtId="167" fontId="5" fillId="0" borderId="0" xfId="0" applyNumberFormat="1" applyFont="1" applyBorder="1" applyAlignment="1"/>
    <xf numFmtId="168" fontId="5" fillId="0" borderId="0" xfId="0" applyNumberFormat="1" applyFont="1" applyBorder="1" applyAlignment="1"/>
    <xf numFmtId="5" fontId="11" fillId="5" borderId="1" xfId="0" applyNumberFormat="1" applyFont="1" applyFill="1" applyBorder="1" applyAlignment="1">
      <alignment horizontal="center" vertical="center"/>
    </xf>
    <xf numFmtId="0" fontId="5" fillId="9" borderId="0" xfId="0" applyFont="1" applyFill="1" applyBorder="1" applyAlignment="1"/>
    <xf numFmtId="9" fontId="24" fillId="2" borderId="1" xfId="2" applyFont="1" applyFill="1" applyBorder="1" applyAlignment="1" applyProtection="1">
      <alignment horizontal="center" vertical="center"/>
      <protection locked="0"/>
    </xf>
    <xf numFmtId="0" fontId="24" fillId="2" borderId="1" xfId="0" applyNumberFormat="1" applyFont="1" applyFill="1" applyBorder="1" applyAlignment="1" applyProtection="1">
      <alignment horizontal="center" vertical="center"/>
      <protection locked="0"/>
    </xf>
    <xf numFmtId="5" fontId="21" fillId="7" borderId="1" xfId="0" applyNumberFormat="1" applyFont="1" applyFill="1" applyBorder="1" applyAlignment="1" applyProtection="1">
      <alignment horizontal="center" vertical="center"/>
      <protection locked="0"/>
    </xf>
    <xf numFmtId="9" fontId="23" fillId="7" borderId="1" xfId="2" applyFont="1" applyFill="1" applyBorder="1" applyAlignment="1" applyProtection="1">
      <alignment horizontal="center" vertical="center"/>
      <protection locked="0"/>
    </xf>
    <xf numFmtId="9" fontId="11" fillId="7" borderId="1" xfId="2" applyFont="1" applyFill="1" applyBorder="1" applyAlignment="1" applyProtection="1">
      <alignment horizontal="center" vertical="center"/>
      <protection locked="0"/>
    </xf>
    <xf numFmtId="1" fontId="11" fillId="7" borderId="1" xfId="0" applyNumberFormat="1" applyFont="1" applyFill="1" applyBorder="1" applyAlignment="1" applyProtection="1">
      <alignment horizontal="center" vertical="center"/>
      <protection locked="0"/>
    </xf>
    <xf numFmtId="5" fontId="11" fillId="7" borderId="1" xfId="0" applyNumberFormat="1" applyFont="1" applyFill="1" applyBorder="1" applyAlignment="1" applyProtection="1">
      <alignment horizontal="center" vertical="center"/>
      <protection locked="0"/>
    </xf>
    <xf numFmtId="0" fontId="5" fillId="0" borderId="0" xfId="0" applyFont="1" applyAlignment="1">
      <alignment horizontal="center" vertical="center" wrapText="1"/>
    </xf>
    <xf numFmtId="0" fontId="8" fillId="12" borderId="1" xfId="0" applyFont="1" applyFill="1" applyBorder="1" applyAlignment="1">
      <alignment horizontal="center" vertical="center" wrapText="1"/>
    </xf>
    <xf numFmtId="0" fontId="9" fillId="10" borderId="1" xfId="0" applyFont="1" applyFill="1" applyBorder="1" applyAlignment="1">
      <alignment vertical="center" wrapText="1"/>
    </xf>
    <xf numFmtId="0" fontId="9" fillId="10" borderId="9" xfId="0" applyFont="1" applyFill="1" applyBorder="1" applyAlignment="1">
      <alignment vertical="center" wrapText="1"/>
    </xf>
    <xf numFmtId="0" fontId="9" fillId="10" borderId="15" xfId="0" applyFont="1" applyFill="1" applyBorder="1" applyAlignment="1">
      <alignment vertical="center" wrapText="1"/>
    </xf>
    <xf numFmtId="164" fontId="5" fillId="4" borderId="16" xfId="0" applyNumberFormat="1" applyFont="1" applyFill="1" applyBorder="1" applyAlignment="1">
      <alignment horizontal="center" vertical="center"/>
    </xf>
    <xf numFmtId="164" fontId="5" fillId="4" borderId="17" xfId="0" applyNumberFormat="1" applyFont="1" applyFill="1" applyBorder="1" applyAlignment="1">
      <alignment horizontal="center" vertical="center"/>
    </xf>
    <xf numFmtId="0" fontId="8" fillId="12" borderId="9" xfId="0" applyFont="1" applyFill="1" applyBorder="1" applyAlignment="1">
      <alignment horizontal="center" vertical="center" wrapText="1"/>
    </xf>
    <xf numFmtId="0" fontId="51" fillId="0" borderId="18" xfId="0" applyFont="1" applyBorder="1" applyAlignment="1">
      <alignment vertical="center" wrapText="1"/>
    </xf>
    <xf numFmtId="0" fontId="5" fillId="7" borderId="1" xfId="0" applyFont="1" applyFill="1" applyBorder="1" applyAlignment="1" applyProtection="1">
      <alignment horizontal="center" vertical="center"/>
      <protection locked="0"/>
    </xf>
    <xf numFmtId="164" fontId="5" fillId="7" borderId="9" xfId="0" applyNumberFormat="1" applyFont="1" applyFill="1" applyBorder="1" applyAlignment="1" applyProtection="1">
      <alignment horizontal="center" vertical="center"/>
      <protection locked="0"/>
    </xf>
    <xf numFmtId="0" fontId="52" fillId="0" borderId="0" xfId="0" applyFont="1" applyBorder="1" applyAlignment="1">
      <alignment vertical="center"/>
    </xf>
    <xf numFmtId="0" fontId="53" fillId="0" borderId="0" xfId="0" applyFont="1" applyAlignment="1">
      <alignment vertical="top"/>
    </xf>
    <xf numFmtId="0" fontId="7" fillId="7" borderId="1" xfId="0" applyFont="1" applyFill="1" applyBorder="1" applyAlignment="1" applyProtection="1">
      <alignment horizontal="center" vertical="center"/>
      <protection locked="0"/>
    </xf>
    <xf numFmtId="166" fontId="17" fillId="7" borderId="6" xfId="0" applyNumberFormat="1" applyFont="1" applyFill="1" applyBorder="1" applyAlignment="1" applyProtection="1">
      <alignment horizontal="center" vertical="center"/>
      <protection locked="0"/>
    </xf>
    <xf numFmtId="166" fontId="17" fillId="7" borderId="1" xfId="0" applyNumberFormat="1" applyFont="1" applyFill="1" applyBorder="1" applyAlignment="1" applyProtection="1">
      <alignment horizontal="center" vertical="center"/>
      <protection locked="0"/>
    </xf>
    <xf numFmtId="165" fontId="17" fillId="7" borderId="1" xfId="0" applyNumberFormat="1" applyFont="1" applyFill="1" applyBorder="1" applyAlignment="1" applyProtection="1">
      <alignment horizontal="center" vertical="center"/>
      <protection locked="0"/>
    </xf>
    <xf numFmtId="0" fontId="11" fillId="5" borderId="4" xfId="0" applyNumberFormat="1" applyFont="1" applyFill="1" applyBorder="1" applyAlignment="1"/>
    <xf numFmtId="0" fontId="0" fillId="0" borderId="1" xfId="0" applyBorder="1" applyAlignment="1">
      <alignment vertical="center"/>
    </xf>
    <xf numFmtId="0" fontId="5" fillId="0" borderId="1" xfId="0" applyFont="1" applyBorder="1" applyAlignment="1">
      <alignment vertical="center"/>
    </xf>
    <xf numFmtId="0" fontId="16" fillId="9" borderId="1" xfId="0" applyNumberFormat="1" applyFont="1" applyFill="1" applyBorder="1" applyAlignment="1">
      <alignment horizontal="center" vertical="center" wrapText="1"/>
    </xf>
    <xf numFmtId="0" fontId="9" fillId="9" borderId="1" xfId="0" applyFont="1" applyFill="1" applyBorder="1" applyAlignment="1">
      <alignment horizontal="center" vertical="center" wrapText="1"/>
    </xf>
    <xf numFmtId="0" fontId="5" fillId="0" borderId="1" xfId="0" applyFont="1" applyFill="1" applyBorder="1" applyAlignment="1">
      <alignment horizontal="center" vertical="center"/>
    </xf>
    <xf numFmtId="3" fontId="5" fillId="0" borderId="1" xfId="0" applyNumberFormat="1" applyFont="1" applyFill="1" applyBorder="1" applyAlignment="1">
      <alignment horizontal="center" vertical="center"/>
    </xf>
    <xf numFmtId="1" fontId="56" fillId="0" borderId="0" xfId="0" applyNumberFormat="1" applyFont="1" applyBorder="1" applyAlignment="1">
      <alignment horizontal="center" vertical="center" wrapText="1"/>
    </xf>
    <xf numFmtId="164" fontId="59" fillId="0" borderId="0" xfId="0" applyNumberFormat="1" applyFont="1" applyBorder="1" applyAlignment="1">
      <alignment horizontal="center" vertical="center"/>
    </xf>
    <xf numFmtId="9" fontId="59" fillId="4" borderId="1" xfId="2" applyFont="1" applyFill="1" applyBorder="1" applyAlignment="1">
      <alignment horizontal="center" vertical="center"/>
    </xf>
    <xf numFmtId="9" fontId="59" fillId="11" borderId="1" xfId="2" applyFont="1" applyFill="1" applyBorder="1" applyAlignment="1">
      <alignment horizontal="center" vertical="center"/>
    </xf>
    <xf numFmtId="3" fontId="7" fillId="4" borderId="9" xfId="0" applyNumberFormat="1" applyFont="1" applyFill="1" applyBorder="1" applyAlignment="1">
      <alignment horizontal="center"/>
    </xf>
    <xf numFmtId="3" fontId="7" fillId="4" borderId="13" xfId="0" applyNumberFormat="1" applyFont="1" applyFill="1" applyBorder="1" applyAlignment="1">
      <alignment horizontal="center"/>
    </xf>
    <xf numFmtId="3" fontId="7" fillId="4" borderId="11" xfId="0" applyNumberFormat="1" applyFont="1" applyFill="1" applyBorder="1" applyAlignment="1">
      <alignment horizontal="center"/>
    </xf>
    <xf numFmtId="0" fontId="0" fillId="0" borderId="1" xfId="0" applyBorder="1" applyAlignment="1"/>
    <xf numFmtId="0" fontId="42" fillId="0" borderId="0" xfId="3" applyFont="1" applyAlignment="1"/>
    <xf numFmtId="0" fontId="41" fillId="0" borderId="0" xfId="3" applyFont="1" applyAlignment="1"/>
    <xf numFmtId="0" fontId="43" fillId="0" borderId="0" xfId="3" applyFont="1" applyAlignment="1"/>
    <xf numFmtId="0" fontId="41" fillId="0" borderId="0" xfId="3" applyFont="1" applyAlignment="1">
      <alignment vertical="center" wrapText="1"/>
    </xf>
    <xf numFmtId="0" fontId="45" fillId="0" borderId="0" xfId="3" applyFont="1" applyAlignment="1">
      <alignment vertical="center"/>
    </xf>
    <xf numFmtId="0" fontId="44" fillId="0" borderId="0" xfId="3" applyFont="1" applyAlignment="1">
      <alignment vertical="center"/>
    </xf>
    <xf numFmtId="0" fontId="21" fillId="0" borderId="0" xfId="0" applyFont="1" applyBorder="1" applyAlignment="1" applyProtection="1"/>
    <xf numFmtId="9" fontId="59" fillId="7" borderId="1" xfId="2" applyFont="1" applyFill="1" applyBorder="1" applyAlignment="1" applyProtection="1">
      <alignment horizontal="center" vertical="center"/>
      <protection locked="0"/>
    </xf>
    <xf numFmtId="0" fontId="9" fillId="10" borderId="1" xfId="0" applyFont="1" applyFill="1" applyBorder="1" applyAlignment="1">
      <alignment horizontal="center" vertical="center"/>
    </xf>
    <xf numFmtId="0" fontId="46" fillId="0" borderId="0" xfId="3" applyFont="1" applyAlignment="1">
      <alignment vertical="center" wrapText="1"/>
    </xf>
    <xf numFmtId="0" fontId="5"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37" fontId="7" fillId="5" borderId="7" xfId="1" applyNumberFormat="1" applyFont="1" applyFill="1" applyBorder="1" applyAlignment="1" applyProtection="1">
      <alignment horizontal="center" vertical="center"/>
    </xf>
    <xf numFmtId="165" fontId="7" fillId="5" borderId="7" xfId="0" applyNumberFormat="1" applyFont="1" applyFill="1" applyBorder="1" applyAlignment="1" applyProtection="1">
      <alignment horizontal="center" vertical="center"/>
    </xf>
    <xf numFmtId="0" fontId="7" fillId="0" borderId="0" xfId="0" applyFont="1" applyBorder="1" applyAlignment="1" applyProtection="1">
      <alignment vertical="center"/>
    </xf>
    <xf numFmtId="9" fontId="17" fillId="4" borderId="6" xfId="2" applyFont="1" applyFill="1" applyBorder="1" applyAlignment="1" applyProtection="1">
      <alignment horizontal="center" vertical="center"/>
    </xf>
    <xf numFmtId="9" fontId="17" fillId="4" borderId="1" xfId="2" applyFont="1" applyFill="1" applyBorder="1" applyAlignment="1" applyProtection="1">
      <alignment horizontal="center" vertical="center"/>
    </xf>
    <xf numFmtId="9" fontId="7" fillId="5" borderId="7" xfId="2" applyFont="1" applyFill="1" applyBorder="1" applyAlignment="1" applyProtection="1">
      <alignment horizontal="center" vertical="center"/>
    </xf>
    <xf numFmtId="9" fontId="17" fillId="4" borderId="6" xfId="0" applyNumberFormat="1" applyFont="1" applyFill="1" applyBorder="1" applyAlignment="1" applyProtection="1">
      <alignment horizontal="center" vertical="center"/>
    </xf>
    <xf numFmtId="9" fontId="17" fillId="4" borderId="1" xfId="0" applyNumberFormat="1" applyFont="1" applyFill="1" applyBorder="1" applyAlignment="1" applyProtection="1">
      <alignment horizontal="center" vertical="center"/>
    </xf>
    <xf numFmtId="1" fontId="7" fillId="4" borderId="6" xfId="2" applyNumberFormat="1" applyFont="1" applyFill="1" applyBorder="1" applyAlignment="1" applyProtection="1">
      <alignment horizontal="center" vertical="center"/>
    </xf>
    <xf numFmtId="1" fontId="7" fillId="4" borderId="1" xfId="2" applyNumberFormat="1" applyFont="1" applyFill="1" applyBorder="1" applyAlignment="1" applyProtection="1">
      <alignment horizontal="center" vertical="center"/>
    </xf>
    <xf numFmtId="1" fontId="7" fillId="5" borderId="7" xfId="2" applyNumberFormat="1" applyFont="1" applyFill="1" applyBorder="1" applyAlignment="1" applyProtection="1">
      <alignment horizontal="center" vertical="center"/>
    </xf>
    <xf numFmtId="9" fontId="7" fillId="4" borderId="1" xfId="2" applyFont="1" applyFill="1" applyBorder="1" applyAlignment="1" applyProtection="1">
      <alignment horizontal="center" vertical="center"/>
    </xf>
    <xf numFmtId="0" fontId="22" fillId="0" borderId="0" xfId="0" applyFont="1" applyBorder="1" applyAlignment="1" applyProtection="1"/>
    <xf numFmtId="0" fontId="21" fillId="0" borderId="0" xfId="0" applyNumberFormat="1" applyFont="1" applyBorder="1" applyAlignment="1" applyProtection="1"/>
    <xf numFmtId="0" fontId="21" fillId="0" borderId="0" xfId="0" applyFont="1" applyBorder="1" applyAlignment="1" applyProtection="1">
      <alignment vertical="center"/>
    </xf>
    <xf numFmtId="0" fontId="7" fillId="0" borderId="0" xfId="0" applyFont="1" applyBorder="1" applyAlignment="1" applyProtection="1"/>
    <xf numFmtId="0" fontId="5" fillId="0" borderId="0" xfId="0" applyFont="1" applyBorder="1" applyAlignment="1" applyProtection="1"/>
    <xf numFmtId="0" fontId="11" fillId="0" borderId="0" xfId="0" applyNumberFormat="1" applyFont="1" applyBorder="1" applyAlignment="1" applyProtection="1">
      <alignment horizontal="center" vertical="center" wrapText="1"/>
    </xf>
    <xf numFmtId="0" fontId="11" fillId="0" borderId="0" xfId="0" applyNumberFormat="1" applyFont="1" applyBorder="1" applyAlignment="1" applyProtection="1"/>
    <xf numFmtId="9" fontId="11" fillId="4" borderId="1" xfId="2" applyFont="1" applyFill="1" applyBorder="1" applyAlignment="1" applyProtection="1">
      <alignment horizontal="center" vertical="center"/>
    </xf>
    <xf numFmtId="1" fontId="55" fillId="0" borderId="0" xfId="0" applyNumberFormat="1" applyFont="1" applyBorder="1" applyAlignment="1">
      <alignment horizontal="center" vertical="center" wrapText="1"/>
    </xf>
    <xf numFmtId="0" fontId="7" fillId="7" borderId="6" xfId="0" applyFont="1" applyFill="1" applyBorder="1" applyAlignment="1" applyProtection="1">
      <alignment horizontal="center" vertical="center"/>
      <protection locked="0"/>
    </xf>
    <xf numFmtId="165" fontId="17" fillId="7" borderId="6" xfId="0" applyNumberFormat="1" applyFont="1" applyFill="1" applyBorder="1" applyAlignment="1" applyProtection="1">
      <alignment horizontal="center" vertical="center"/>
      <protection locked="0"/>
    </xf>
    <xf numFmtId="0" fontId="15" fillId="0" borderId="0" xfId="0" applyFont="1" applyBorder="1" applyAlignment="1" applyProtection="1"/>
    <xf numFmtId="0" fontId="0" fillId="0" borderId="0" xfId="0" applyBorder="1" applyAlignment="1" applyProtection="1"/>
    <xf numFmtId="0" fontId="5" fillId="0" borderId="0" xfId="0" applyFont="1" applyBorder="1" applyAlignment="1" applyProtection="1">
      <alignment vertical="center" wrapText="1"/>
    </xf>
    <xf numFmtId="166" fontId="7" fillId="5" borderId="7" xfId="0" applyNumberFormat="1" applyFont="1" applyFill="1" applyBorder="1" applyAlignment="1" applyProtection="1">
      <alignment horizontal="center" vertical="center"/>
    </xf>
    <xf numFmtId="166" fontId="17" fillId="7" borderId="20" xfId="0" applyNumberFormat="1" applyFont="1" applyFill="1" applyBorder="1" applyAlignment="1" applyProtection="1">
      <alignment horizontal="center" vertical="center"/>
      <protection locked="0"/>
    </xf>
    <xf numFmtId="166" fontId="17" fillId="7" borderId="10" xfId="0" applyNumberFormat="1" applyFont="1" applyFill="1" applyBorder="1" applyAlignment="1" applyProtection="1">
      <alignment horizontal="center" vertical="center"/>
      <protection locked="0"/>
    </xf>
    <xf numFmtId="37" fontId="7" fillId="5" borderId="21" xfId="1" applyNumberFormat="1" applyFont="1" applyFill="1" applyBorder="1" applyAlignment="1" applyProtection="1">
      <alignment horizontal="center" vertical="center"/>
    </xf>
    <xf numFmtId="165" fontId="17" fillId="7" borderId="20" xfId="0" applyNumberFormat="1" applyFont="1" applyFill="1" applyBorder="1" applyAlignment="1" applyProtection="1">
      <alignment horizontal="center" vertical="center"/>
      <protection locked="0"/>
    </xf>
    <xf numFmtId="165" fontId="17" fillId="7" borderId="10" xfId="0" applyNumberFormat="1" applyFont="1" applyFill="1" applyBorder="1" applyAlignment="1" applyProtection="1">
      <alignment horizontal="center" vertical="center"/>
      <protection locked="0"/>
    </xf>
    <xf numFmtId="165" fontId="7" fillId="5" borderId="21" xfId="0" applyNumberFormat="1" applyFont="1" applyFill="1" applyBorder="1" applyAlignment="1" applyProtection="1">
      <alignment horizontal="center" vertical="center"/>
    </xf>
    <xf numFmtId="0" fontId="10" fillId="6" borderId="20" xfId="0" applyFont="1" applyFill="1" applyBorder="1" applyAlignment="1" applyProtection="1">
      <alignment horizontal="center" vertical="center"/>
    </xf>
    <xf numFmtId="0" fontId="10" fillId="6" borderId="10" xfId="0" applyFont="1" applyFill="1" applyBorder="1" applyAlignment="1" applyProtection="1">
      <alignment horizontal="center" vertical="center"/>
    </xf>
    <xf numFmtId="0" fontId="10" fillId="6" borderId="21" xfId="0" applyFont="1" applyFill="1" applyBorder="1" applyAlignment="1" applyProtection="1">
      <alignment horizontal="center" vertical="center"/>
    </xf>
    <xf numFmtId="37" fontId="7" fillId="4" borderId="19" xfId="1" applyNumberFormat="1" applyFont="1" applyFill="1" applyBorder="1" applyAlignment="1" applyProtection="1">
      <alignment horizontal="center" vertical="center"/>
    </xf>
    <xf numFmtId="37" fontId="7" fillId="4" borderId="2" xfId="1" applyNumberFormat="1" applyFont="1" applyFill="1" applyBorder="1" applyAlignment="1" applyProtection="1">
      <alignment horizontal="center" vertical="center"/>
    </xf>
    <xf numFmtId="37" fontId="7" fillId="5" borderId="3" xfId="1" applyNumberFormat="1" applyFont="1" applyFill="1" applyBorder="1" applyAlignment="1" applyProtection="1">
      <alignment horizontal="center" vertical="center"/>
    </xf>
    <xf numFmtId="165" fontId="7" fillId="4" borderId="19" xfId="0" applyNumberFormat="1" applyFont="1" applyFill="1" applyBorder="1" applyAlignment="1" applyProtection="1">
      <alignment horizontal="center" vertical="center"/>
    </xf>
    <xf numFmtId="165" fontId="7" fillId="4" borderId="2" xfId="0" applyNumberFormat="1" applyFont="1" applyFill="1" applyBorder="1" applyAlignment="1" applyProtection="1">
      <alignment horizontal="center" vertical="center"/>
    </xf>
    <xf numFmtId="165" fontId="7" fillId="5" borderId="3" xfId="0" applyNumberFormat="1" applyFont="1" applyFill="1" applyBorder="1" applyAlignment="1" applyProtection="1">
      <alignment horizontal="center" vertical="center"/>
    </xf>
    <xf numFmtId="9" fontId="7" fillId="4" borderId="19" xfId="2" applyFont="1" applyFill="1" applyBorder="1" applyAlignment="1" applyProtection="1">
      <alignment horizontal="center" vertical="center"/>
    </xf>
    <xf numFmtId="9" fontId="7" fillId="4" borderId="2" xfId="2" applyFont="1" applyFill="1" applyBorder="1" applyAlignment="1" applyProtection="1">
      <alignment horizontal="center" vertical="center"/>
    </xf>
    <xf numFmtId="9" fontId="7" fillId="5" borderId="3" xfId="2" applyFont="1" applyFill="1" applyBorder="1" applyAlignment="1" applyProtection="1">
      <alignment horizontal="center" vertical="center"/>
    </xf>
    <xf numFmtId="0" fontId="10" fillId="6" borderId="19" xfId="0" applyFont="1" applyFill="1" applyBorder="1" applyAlignment="1" applyProtection="1">
      <alignment horizontal="center" vertical="center"/>
    </xf>
    <xf numFmtId="0" fontId="10" fillId="6" borderId="2" xfId="0" applyFont="1" applyFill="1" applyBorder="1" applyAlignment="1" applyProtection="1">
      <alignment horizontal="center" vertical="center"/>
    </xf>
    <xf numFmtId="0" fontId="10" fillId="6" borderId="3" xfId="0" applyFont="1" applyFill="1" applyBorder="1" applyAlignment="1" applyProtection="1">
      <alignment horizontal="center" vertical="center"/>
    </xf>
    <xf numFmtId="0" fontId="9" fillId="10" borderId="1" xfId="0" applyFont="1" applyFill="1" applyBorder="1" applyAlignment="1">
      <alignment horizontal="center" vertical="center"/>
    </xf>
    <xf numFmtId="0" fontId="5" fillId="0" borderId="0" xfId="0" applyFont="1" applyBorder="1" applyAlignment="1" applyProtection="1">
      <alignment vertical="top" wrapText="1"/>
    </xf>
    <xf numFmtId="0" fontId="50" fillId="0" borderId="0" xfId="0" applyFont="1" applyBorder="1" applyAlignment="1" applyProtection="1">
      <alignment vertical="top" wrapText="1"/>
    </xf>
    <xf numFmtId="0" fontId="41" fillId="0" borderId="0" xfId="3" applyFont="1" applyAlignment="1">
      <alignment horizontal="left" vertical="center" wrapText="1"/>
    </xf>
    <xf numFmtId="37" fontId="7" fillId="4" borderId="6" xfId="1" applyNumberFormat="1" applyFont="1" applyFill="1" applyBorder="1" applyAlignment="1" applyProtection="1">
      <alignment horizontal="center" vertical="center"/>
    </xf>
    <xf numFmtId="37" fontId="7" fillId="4" borderId="1" xfId="1" applyNumberFormat="1" applyFont="1" applyFill="1" applyBorder="1" applyAlignment="1" applyProtection="1">
      <alignment horizontal="center" vertical="center"/>
    </xf>
    <xf numFmtId="9" fontId="17" fillId="4" borderId="20" xfId="0" applyNumberFormat="1" applyFont="1" applyFill="1" applyBorder="1" applyAlignment="1" applyProtection="1">
      <alignment horizontal="center" vertical="center"/>
    </xf>
    <xf numFmtId="9" fontId="17" fillId="4" borderId="10" xfId="0" applyNumberFormat="1" applyFont="1" applyFill="1" applyBorder="1" applyAlignment="1" applyProtection="1">
      <alignment horizontal="center" vertical="center"/>
    </xf>
    <xf numFmtId="9" fontId="7" fillId="5" borderId="21" xfId="2" applyFont="1" applyFill="1" applyBorder="1" applyAlignment="1" applyProtection="1">
      <alignment horizontal="center" vertical="center"/>
    </xf>
    <xf numFmtId="1" fontId="7" fillId="4" borderId="20" xfId="2" applyNumberFormat="1" applyFont="1" applyFill="1" applyBorder="1" applyAlignment="1" applyProtection="1">
      <alignment horizontal="center" vertical="center"/>
    </xf>
    <xf numFmtId="1" fontId="7" fillId="4" borderId="10" xfId="2" applyNumberFormat="1" applyFont="1" applyFill="1" applyBorder="1" applyAlignment="1" applyProtection="1">
      <alignment horizontal="center" vertical="center"/>
    </xf>
    <xf numFmtId="1" fontId="7" fillId="5" borderId="21" xfId="2" applyNumberFormat="1" applyFont="1" applyFill="1" applyBorder="1" applyAlignment="1" applyProtection="1">
      <alignment horizontal="center" vertical="center"/>
    </xf>
    <xf numFmtId="9" fontId="7" fillId="4" borderId="10" xfId="2" applyFont="1" applyFill="1" applyBorder="1" applyAlignment="1" applyProtection="1">
      <alignment horizontal="center" vertical="center"/>
    </xf>
    <xf numFmtId="9" fontId="17" fillId="4" borderId="19" xfId="0" applyNumberFormat="1" applyFont="1" applyFill="1" applyBorder="1" applyAlignment="1" applyProtection="1">
      <alignment horizontal="center" vertical="center"/>
    </xf>
    <xf numFmtId="9" fontId="17" fillId="4" borderId="2" xfId="0" applyNumberFormat="1" applyFont="1" applyFill="1" applyBorder="1" applyAlignment="1" applyProtection="1">
      <alignment horizontal="center" vertical="center"/>
    </xf>
    <xf numFmtId="1" fontId="7" fillId="4" borderId="19" xfId="2" applyNumberFormat="1" applyFont="1" applyFill="1" applyBorder="1" applyAlignment="1" applyProtection="1">
      <alignment horizontal="center" vertical="center"/>
    </xf>
    <xf numFmtId="1" fontId="7" fillId="4" borderId="2" xfId="2" applyNumberFormat="1" applyFont="1" applyFill="1" applyBorder="1" applyAlignment="1" applyProtection="1">
      <alignment horizontal="center" vertical="center"/>
    </xf>
    <xf numFmtId="1" fontId="7" fillId="5" borderId="3" xfId="2" applyNumberFormat="1" applyFont="1" applyFill="1" applyBorder="1" applyAlignment="1" applyProtection="1">
      <alignment horizontal="center" vertical="center"/>
    </xf>
    <xf numFmtId="0" fontId="5" fillId="0" borderId="25" xfId="0" applyFont="1" applyFill="1" applyBorder="1" applyAlignment="1" applyProtection="1">
      <alignment vertical="center"/>
    </xf>
    <xf numFmtId="0" fontId="5" fillId="0" borderId="4" xfId="0" applyFont="1" applyFill="1" applyBorder="1" applyAlignment="1" applyProtection="1">
      <alignment vertical="center"/>
    </xf>
    <xf numFmtId="0" fontId="5" fillId="5" borderId="26" xfId="0" applyFont="1" applyFill="1" applyBorder="1" applyAlignment="1" applyProtection="1">
      <alignment vertical="center"/>
    </xf>
    <xf numFmtId="166" fontId="17" fillId="7" borderId="27" xfId="0" applyNumberFormat="1" applyFont="1" applyFill="1" applyBorder="1" applyAlignment="1" applyProtection="1">
      <alignment horizontal="center" vertical="center"/>
      <protection locked="0"/>
    </xf>
    <xf numFmtId="166" fontId="17" fillId="7" borderId="28" xfId="0" applyNumberFormat="1" applyFont="1" applyFill="1" applyBorder="1" applyAlignment="1" applyProtection="1">
      <alignment horizontal="center" vertical="center"/>
      <protection locked="0"/>
    </xf>
    <xf numFmtId="37" fontId="7" fillId="5" borderId="29" xfId="1" applyNumberFormat="1" applyFont="1" applyFill="1" applyBorder="1" applyAlignment="1" applyProtection="1">
      <alignment horizontal="center" vertical="center"/>
    </xf>
    <xf numFmtId="165" fontId="17" fillId="7" borderId="27" xfId="0" applyNumberFormat="1" applyFont="1" applyFill="1" applyBorder="1" applyAlignment="1" applyProtection="1">
      <alignment horizontal="center" vertical="center"/>
      <protection locked="0"/>
    </xf>
    <xf numFmtId="165" fontId="17" fillId="7" borderId="28" xfId="0" applyNumberFormat="1" applyFont="1" applyFill="1" applyBorder="1" applyAlignment="1" applyProtection="1">
      <alignment horizontal="center" vertical="center"/>
      <protection locked="0"/>
    </xf>
    <xf numFmtId="165" fontId="7" fillId="5" borderId="29" xfId="0" applyNumberFormat="1" applyFont="1" applyFill="1" applyBorder="1" applyAlignment="1" applyProtection="1">
      <alignment horizontal="center" vertical="center"/>
    </xf>
    <xf numFmtId="37" fontId="7" fillId="4" borderId="27" xfId="1" applyNumberFormat="1" applyFont="1" applyFill="1" applyBorder="1" applyAlignment="1" applyProtection="1">
      <alignment horizontal="center" vertical="center"/>
    </xf>
    <xf numFmtId="37" fontId="7" fillId="4" borderId="28" xfId="1" applyNumberFormat="1" applyFont="1" applyFill="1" applyBorder="1" applyAlignment="1" applyProtection="1">
      <alignment horizontal="center" vertical="center"/>
    </xf>
    <xf numFmtId="166" fontId="7" fillId="5" borderId="29" xfId="0" applyNumberFormat="1" applyFont="1" applyFill="1" applyBorder="1" applyAlignment="1" applyProtection="1">
      <alignment horizontal="center" vertical="center"/>
    </xf>
    <xf numFmtId="9" fontId="17" fillId="4" borderId="27" xfId="2" applyFont="1" applyFill="1" applyBorder="1" applyAlignment="1" applyProtection="1">
      <alignment horizontal="center" vertical="center"/>
    </xf>
    <xf numFmtId="9" fontId="17" fillId="4" borderId="28" xfId="2" applyFont="1" applyFill="1" applyBorder="1" applyAlignment="1" applyProtection="1">
      <alignment horizontal="center" vertical="center"/>
    </xf>
    <xf numFmtId="9" fontId="7" fillId="5" borderId="29" xfId="2" applyFont="1" applyFill="1" applyBorder="1" applyAlignment="1" applyProtection="1">
      <alignment horizontal="center" vertical="center"/>
    </xf>
    <xf numFmtId="0" fontId="7" fillId="7" borderId="27" xfId="0" applyFont="1" applyFill="1" applyBorder="1" applyAlignment="1" applyProtection="1">
      <alignment horizontal="center" vertical="center"/>
      <protection locked="0"/>
    </xf>
    <xf numFmtId="0" fontId="7" fillId="7" borderId="28" xfId="0" applyFont="1" applyFill="1" applyBorder="1" applyAlignment="1" applyProtection="1">
      <alignment horizontal="center" vertical="center"/>
      <protection locked="0"/>
    </xf>
    <xf numFmtId="9" fontId="17" fillId="4" borderId="27" xfId="0" applyNumberFormat="1" applyFont="1" applyFill="1" applyBorder="1" applyAlignment="1" applyProtection="1">
      <alignment horizontal="center" vertical="center"/>
    </xf>
    <xf numFmtId="9" fontId="17" fillId="4" borderId="28" xfId="0" applyNumberFormat="1" applyFont="1" applyFill="1" applyBorder="1" applyAlignment="1" applyProtection="1">
      <alignment horizontal="center" vertical="center"/>
    </xf>
    <xf numFmtId="1" fontId="7" fillId="4" borderId="27" xfId="2" applyNumberFormat="1" applyFont="1" applyFill="1" applyBorder="1" applyAlignment="1" applyProtection="1">
      <alignment horizontal="center" vertical="center"/>
    </xf>
    <xf numFmtId="1" fontId="7" fillId="4" borderId="28" xfId="2" applyNumberFormat="1" applyFont="1" applyFill="1" applyBorder="1" applyAlignment="1" applyProtection="1">
      <alignment horizontal="center" vertical="center"/>
    </xf>
    <xf numFmtId="1" fontId="7" fillId="5" borderId="29" xfId="2" applyNumberFormat="1" applyFont="1" applyFill="1" applyBorder="1" applyAlignment="1" applyProtection="1">
      <alignment horizontal="center" vertical="center"/>
    </xf>
    <xf numFmtId="9" fontId="7" fillId="4" borderId="28" xfId="2" applyFont="1" applyFill="1" applyBorder="1" applyAlignment="1" applyProtection="1">
      <alignment horizontal="center" vertical="center"/>
    </xf>
    <xf numFmtId="1" fontId="7" fillId="0" borderId="0" xfId="0" applyNumberFormat="1" applyFont="1" applyBorder="1" applyAlignment="1" applyProtection="1">
      <alignment vertical="center"/>
    </xf>
    <xf numFmtId="0" fontId="15" fillId="11" borderId="1" xfId="0" applyFont="1" applyFill="1" applyBorder="1" applyAlignment="1">
      <alignment horizontal="center" vertical="center" wrapText="1"/>
    </xf>
    <xf numFmtId="0" fontId="32" fillId="0" borderId="0" xfId="0" applyFont="1" applyAlignment="1">
      <alignment vertical="center" wrapText="1"/>
    </xf>
    <xf numFmtId="0" fontId="5" fillId="9" borderId="0" xfId="0" applyFont="1" applyFill="1" applyAlignment="1">
      <alignment vertical="center" wrapText="1"/>
    </xf>
    <xf numFmtId="0" fontId="9" fillId="12" borderId="1" xfId="0" applyFont="1" applyFill="1" applyBorder="1" applyAlignment="1">
      <alignment horizontal="center" vertical="center"/>
    </xf>
    <xf numFmtId="0" fontId="41" fillId="0" borderId="0" xfId="3" applyFont="1" applyAlignment="1">
      <alignment horizontal="left" vertical="center" wrapText="1"/>
    </xf>
    <xf numFmtId="0" fontId="43" fillId="0" borderId="0" xfId="3" applyFont="1" applyAlignment="1">
      <alignment horizontal="left" vertical="center" wrapText="1"/>
    </xf>
    <xf numFmtId="0" fontId="49" fillId="0" borderId="0" xfId="3" applyFont="1" applyAlignment="1">
      <alignment vertical="center" wrapText="1"/>
    </xf>
    <xf numFmtId="0" fontId="41" fillId="0" borderId="0" xfId="3" applyFont="1" applyAlignment="1">
      <alignment horizontal="left" vertical="center"/>
    </xf>
    <xf numFmtId="0" fontId="41" fillId="0" borderId="0" xfId="3" applyFont="1" applyAlignment="1">
      <alignment horizontal="left" vertical="center" wrapText="1"/>
    </xf>
    <xf numFmtId="0" fontId="44" fillId="0" borderId="0" xfId="3" applyFont="1" applyAlignment="1">
      <alignment horizontal="left" vertical="center" wrapText="1"/>
    </xf>
    <xf numFmtId="0" fontId="41" fillId="0" borderId="0" xfId="3" applyFont="1" applyAlignment="1">
      <alignment horizontal="left" vertical="center" wrapText="1"/>
    </xf>
    <xf numFmtId="0" fontId="43" fillId="0" borderId="0" xfId="3" applyFont="1" applyAlignment="1">
      <alignment horizontal="left" vertical="center" wrapText="1"/>
    </xf>
    <xf numFmtId="0" fontId="43" fillId="0" borderId="0" xfId="3" applyFont="1" applyAlignment="1">
      <alignment horizontal="left" vertical="center"/>
    </xf>
    <xf numFmtId="0" fontId="41" fillId="0" borderId="0" xfId="3" applyFont="1" applyAlignment="1">
      <alignment wrapText="1"/>
    </xf>
    <xf numFmtId="0" fontId="41" fillId="0" borderId="0" xfId="3" applyFont="1" applyAlignment="1">
      <alignment horizontal="left" vertical="center" wrapText="1"/>
    </xf>
    <xf numFmtId="0" fontId="32" fillId="0" borderId="0" xfId="0" applyFont="1" applyAlignment="1">
      <alignment horizontal="left" vertical="center" wrapText="1"/>
    </xf>
    <xf numFmtId="0" fontId="38" fillId="0" borderId="0" xfId="0" applyFont="1" applyBorder="1" applyAlignment="1"/>
    <xf numFmtId="0" fontId="50" fillId="0" borderId="0" xfId="0" applyNumberFormat="1" applyFont="1" applyBorder="1" applyAlignment="1">
      <alignment horizontal="center" vertical="center" wrapText="1"/>
    </xf>
    <xf numFmtId="0" fontId="38" fillId="0" borderId="0" xfId="0" applyNumberFormat="1" applyFont="1" applyBorder="1" applyAlignment="1">
      <alignment vertical="center"/>
    </xf>
    <xf numFmtId="0" fontId="40" fillId="0" borderId="0" xfId="0" applyNumberFormat="1" applyFont="1" applyBorder="1" applyAlignment="1">
      <alignment vertical="center"/>
    </xf>
    <xf numFmtId="0" fontId="32" fillId="0" borderId="0" xfId="0" applyFont="1" applyBorder="1" applyAlignment="1">
      <alignment vertical="center"/>
    </xf>
    <xf numFmtId="0" fontId="50" fillId="0" borderId="0" xfId="0" applyNumberFormat="1" applyFont="1" applyBorder="1" applyAlignment="1">
      <alignment horizontal="center" vertical="center"/>
    </xf>
    <xf numFmtId="0" fontId="50" fillId="0" borderId="0" xfId="0" applyFont="1" applyBorder="1" applyAlignment="1">
      <alignment horizontal="center" vertical="center"/>
    </xf>
    <xf numFmtId="0" fontId="21" fillId="0" borderId="0" xfId="0" applyFont="1" applyBorder="1" applyAlignment="1">
      <alignment horizontal="left" vertical="center"/>
    </xf>
    <xf numFmtId="0" fontId="21" fillId="0" borderId="0" xfId="0" applyNumberFormat="1" applyFont="1" applyBorder="1" applyAlignment="1">
      <alignment horizontal="left" vertical="center"/>
    </xf>
    <xf numFmtId="0" fontId="27" fillId="0" borderId="0" xfId="0" applyNumberFormat="1" applyFont="1" applyBorder="1" applyAlignment="1">
      <alignment horizontal="left" vertical="center"/>
    </xf>
    <xf numFmtId="0" fontId="2" fillId="0" borderId="0" xfId="0" applyNumberFormat="1" applyFont="1" applyBorder="1" applyAlignment="1">
      <alignment horizontal="left" vertical="center"/>
    </xf>
    <xf numFmtId="0" fontId="26" fillId="0" borderId="0" xfId="0" applyFont="1" applyBorder="1" applyAlignment="1">
      <alignment horizontal="left" vertical="center"/>
    </xf>
    <xf numFmtId="0" fontId="22" fillId="9" borderId="0" xfId="0" applyFont="1" applyFill="1" applyAlignment="1">
      <alignment horizontal="left" vertical="center"/>
    </xf>
    <xf numFmtId="0" fontId="0" fillId="9" borderId="0" xfId="0" applyFill="1" applyAlignment="1">
      <alignment horizontal="left" vertical="center"/>
    </xf>
    <xf numFmtId="0" fontId="38" fillId="9" borderId="0" xfId="0" applyNumberFormat="1" applyFont="1" applyFill="1" applyBorder="1" applyAlignment="1">
      <alignment horizontal="center" vertical="center"/>
    </xf>
    <xf numFmtId="0" fontId="50" fillId="0" borderId="0" xfId="0" applyFont="1" applyBorder="1" applyAlignment="1">
      <alignment horizontal="center" vertical="center" wrapText="1"/>
    </xf>
    <xf numFmtId="0" fontId="38" fillId="0" borderId="0" xfId="0" applyFont="1" applyBorder="1" applyAlignment="1">
      <alignment horizontal="left" vertical="center" wrapText="1"/>
    </xf>
    <xf numFmtId="0" fontId="32" fillId="9" borderId="0" xfId="0" applyFont="1" applyFill="1" applyAlignment="1">
      <alignment horizontal="left" vertical="center" wrapText="1"/>
    </xf>
    <xf numFmtId="0" fontId="38" fillId="0" borderId="0" xfId="0" applyNumberFormat="1" applyFont="1" applyBorder="1" applyAlignment="1">
      <alignment horizontal="left" vertical="center" wrapText="1"/>
    </xf>
    <xf numFmtId="0" fontId="32" fillId="0" borderId="0" xfId="0" applyFont="1" applyBorder="1" applyAlignment="1">
      <alignment horizontal="left" vertical="center" wrapText="1"/>
    </xf>
    <xf numFmtId="0" fontId="49" fillId="0" borderId="0" xfId="0" applyFont="1" applyAlignment="1"/>
    <xf numFmtId="0" fontId="41" fillId="0" borderId="0" xfId="3" applyFont="1" applyAlignment="1">
      <alignment horizontal="left" vertical="center" wrapText="1"/>
    </xf>
    <xf numFmtId="0" fontId="45" fillId="0" borderId="0" xfId="3" applyFont="1" applyAlignment="1"/>
    <xf numFmtId="0" fontId="41" fillId="0" borderId="0" xfId="3" applyFont="1" applyFill="1" applyBorder="1" applyAlignment="1">
      <alignment horizontal="center" vertical="top" wrapText="1"/>
    </xf>
    <xf numFmtId="0" fontId="41" fillId="13" borderId="0" xfId="3" applyFont="1" applyFill="1" applyBorder="1" applyAlignment="1">
      <alignment horizontal="left" vertical="center"/>
    </xf>
    <xf numFmtId="0" fontId="41" fillId="0" borderId="0" xfId="3" applyFont="1" applyBorder="1" applyAlignment="1">
      <alignment horizontal="left" vertical="center"/>
    </xf>
    <xf numFmtId="0" fontId="41" fillId="7" borderId="0" xfId="3" applyFont="1" applyFill="1" applyBorder="1" applyAlignment="1">
      <alignment horizontal="left" vertical="center"/>
    </xf>
    <xf numFmtId="0" fontId="41" fillId="0" borderId="0" xfId="3" applyFont="1" applyBorder="1" applyAlignment="1">
      <alignment horizontal="left" vertical="center" wrapText="1"/>
    </xf>
    <xf numFmtId="0" fontId="41" fillId="14" borderId="0" xfId="3" applyFont="1" applyFill="1" applyBorder="1" applyAlignment="1">
      <alignment horizontal="left" vertical="center"/>
    </xf>
    <xf numFmtId="0" fontId="41" fillId="17" borderId="0" xfId="3" applyFont="1" applyFill="1" applyBorder="1" applyAlignment="1">
      <alignment horizontal="left" vertical="center"/>
    </xf>
    <xf numFmtId="0" fontId="41" fillId="0" borderId="50" xfId="3" applyFont="1" applyFill="1" applyBorder="1" applyAlignment="1">
      <alignment horizontal="center" vertical="top" wrapText="1"/>
    </xf>
    <xf numFmtId="0" fontId="41" fillId="0" borderId="51" xfId="3" applyFont="1" applyFill="1" applyBorder="1" applyAlignment="1">
      <alignment horizontal="center" vertical="top" wrapText="1"/>
    </xf>
    <xf numFmtId="0" fontId="41" fillId="16" borderId="0" xfId="3" applyFont="1" applyFill="1" applyBorder="1" applyAlignment="1">
      <alignment horizontal="left" vertical="center"/>
    </xf>
    <xf numFmtId="0" fontId="41" fillId="0" borderId="52" xfId="3" applyFont="1" applyFill="1" applyBorder="1" applyAlignment="1">
      <alignment horizontal="center" vertical="top" wrapText="1"/>
    </xf>
    <xf numFmtId="0" fontId="41" fillId="0" borderId="52" xfId="3" applyFont="1" applyFill="1" applyBorder="1" applyAlignment="1">
      <alignment horizontal="left" vertical="center"/>
    </xf>
    <xf numFmtId="0" fontId="41" fillId="0" borderId="0" xfId="3" applyFont="1" applyFill="1" applyBorder="1" applyAlignment="1">
      <alignment horizontal="left" vertical="center"/>
    </xf>
    <xf numFmtId="0" fontId="41" fillId="0" borderId="0" xfId="3" applyFont="1" applyAlignment="1">
      <alignment horizontal="left" vertical="center" wrapText="1"/>
    </xf>
    <xf numFmtId="0" fontId="32" fillId="0" borderId="0" xfId="0" applyFont="1" applyAlignment="1">
      <alignment horizontal="left" vertical="center" wrapText="1"/>
    </xf>
    <xf numFmtId="0" fontId="64" fillId="0" borderId="0" xfId="0" applyFont="1" applyAlignment="1">
      <alignment vertical="center" wrapText="1"/>
    </xf>
    <xf numFmtId="0" fontId="32" fillId="9" borderId="0" xfId="0" applyFont="1" applyFill="1" applyAlignment="1">
      <alignment horizontal="left" wrapText="1"/>
    </xf>
    <xf numFmtId="0" fontId="32" fillId="0" borderId="0" xfId="0" applyFont="1" applyAlignment="1">
      <alignment horizontal="left" wrapText="1"/>
    </xf>
    <xf numFmtId="0" fontId="66" fillId="0" borderId="0" xfId="0" applyNumberFormat="1" applyFont="1" applyBorder="1" applyAlignment="1"/>
    <xf numFmtId="0" fontId="66" fillId="9" borderId="0" xfId="0" applyFont="1" applyFill="1" applyAlignment="1"/>
    <xf numFmtId="0" fontId="66" fillId="0" borderId="0" xfId="0" applyFont="1" applyAlignment="1"/>
    <xf numFmtId="0" fontId="66" fillId="0" borderId="0" xfId="0" applyFont="1" applyBorder="1" applyAlignment="1"/>
    <xf numFmtId="0" fontId="8" fillId="6" borderId="23" xfId="0" applyFont="1" applyFill="1" applyBorder="1" applyAlignment="1" applyProtection="1">
      <alignment horizontal="center" vertical="center" wrapText="1"/>
    </xf>
    <xf numFmtId="0" fontId="41" fillId="0" borderId="0" xfId="3" applyFont="1" applyAlignment="1">
      <alignment horizontal="left" vertical="center" wrapText="1"/>
    </xf>
    <xf numFmtId="0" fontId="8" fillId="6" borderId="53" xfId="0" applyFont="1" applyFill="1" applyBorder="1" applyAlignment="1" applyProtection="1">
      <alignment horizontal="center" vertical="center" wrapText="1"/>
    </xf>
    <xf numFmtId="0" fontId="8" fillId="6" borderId="54" xfId="0" applyFont="1" applyFill="1" applyBorder="1" applyAlignment="1" applyProtection="1">
      <alignment horizontal="center" vertical="center" wrapText="1"/>
    </xf>
    <xf numFmtId="0" fontId="8" fillId="6" borderId="55" xfId="0" applyFont="1" applyFill="1" applyBorder="1" applyAlignment="1" applyProtection="1">
      <alignment horizontal="center" vertical="center" wrapText="1"/>
    </xf>
    <xf numFmtId="0" fontId="8" fillId="6" borderId="23" xfId="0" applyNumberFormat="1" applyFont="1" applyFill="1" applyBorder="1" applyAlignment="1" applyProtection="1">
      <alignment horizontal="center" vertical="center" wrapText="1"/>
    </xf>
    <xf numFmtId="0" fontId="7" fillId="5" borderId="7" xfId="0" applyFont="1" applyFill="1" applyBorder="1" applyAlignment="1" applyProtection="1">
      <alignment horizontal="center" vertical="center"/>
    </xf>
    <xf numFmtId="9" fontId="7" fillId="4" borderId="6" xfId="2" applyFont="1" applyFill="1" applyBorder="1" applyAlignment="1" applyProtection="1">
      <alignment horizontal="center" vertical="center"/>
    </xf>
    <xf numFmtId="9" fontId="7" fillId="4" borderId="20" xfId="2" applyFont="1" applyFill="1" applyBorder="1" applyAlignment="1" applyProtection="1">
      <alignment horizontal="center" vertical="center"/>
    </xf>
    <xf numFmtId="0" fontId="7" fillId="5" borderId="29" xfId="0" applyFont="1" applyFill="1" applyBorder="1" applyAlignment="1" applyProtection="1">
      <alignment horizontal="center" vertical="center"/>
    </xf>
    <xf numFmtId="9" fontId="7" fillId="4" borderId="27" xfId="2" applyFont="1" applyFill="1" applyBorder="1" applyAlignment="1" applyProtection="1">
      <alignment horizontal="center" vertical="center"/>
    </xf>
    <xf numFmtId="0" fontId="41" fillId="0" borderId="0" xfId="3" applyFont="1" applyAlignment="1">
      <alignment horizontal="left" vertical="center" wrapText="1"/>
    </xf>
    <xf numFmtId="0" fontId="69" fillId="0" borderId="56" xfId="3" applyFont="1" applyBorder="1" applyAlignment="1"/>
    <xf numFmtId="0" fontId="70" fillId="0" borderId="56" xfId="0" applyFont="1" applyBorder="1" applyAlignment="1"/>
    <xf numFmtId="0" fontId="49" fillId="0" borderId="0" xfId="3" applyFont="1" applyAlignment="1">
      <alignment horizontal="left" vertical="center"/>
    </xf>
    <xf numFmtId="0" fontId="46" fillId="0" borderId="0" xfId="3" applyFont="1" applyAlignment="1">
      <alignment horizontal="left" vertical="top" wrapText="1"/>
    </xf>
    <xf numFmtId="0" fontId="46" fillId="0" borderId="0" xfId="3" applyFont="1" applyAlignment="1">
      <alignment horizontal="left" vertical="center" wrapText="1"/>
    </xf>
    <xf numFmtId="169" fontId="69" fillId="0" borderId="0" xfId="3" applyNumberFormat="1" applyFont="1" applyAlignment="1">
      <alignment horizontal="left" vertical="center"/>
    </xf>
    <xf numFmtId="0" fontId="41" fillId="0" borderId="0" xfId="3" applyFont="1" applyAlignment="1">
      <alignment horizontal="left" vertical="center" wrapText="1"/>
    </xf>
    <xf numFmtId="0" fontId="43" fillId="0" borderId="0" xfId="3" applyFont="1" applyAlignment="1">
      <alignment horizontal="left"/>
    </xf>
    <xf numFmtId="0" fontId="41" fillId="0" borderId="0" xfId="3" applyFont="1" applyAlignment="1">
      <alignment horizontal="left" vertical="top"/>
    </xf>
    <xf numFmtId="0" fontId="41" fillId="17" borderId="47" xfId="3" applyFont="1" applyFill="1" applyBorder="1" applyAlignment="1">
      <alignment horizontal="left" vertical="center"/>
    </xf>
    <xf numFmtId="0" fontId="41" fillId="17" borderId="30" xfId="3" applyFont="1" applyFill="1" applyBorder="1" applyAlignment="1">
      <alignment horizontal="left" vertical="center"/>
    </xf>
    <xf numFmtId="0" fontId="41" fillId="17" borderId="49" xfId="3" applyFont="1" applyFill="1" applyBorder="1" applyAlignment="1">
      <alignment horizontal="left" vertical="center"/>
    </xf>
    <xf numFmtId="0" fontId="41" fillId="14" borderId="43" xfId="3" applyFont="1" applyFill="1" applyBorder="1" applyAlignment="1">
      <alignment horizontal="left" vertical="center"/>
    </xf>
    <xf numFmtId="0" fontId="41" fillId="14" borderId="45" xfId="3" applyFont="1" applyFill="1" applyBorder="1" applyAlignment="1">
      <alignment horizontal="left" vertical="center"/>
    </xf>
    <xf numFmtId="0" fontId="41" fillId="0" borderId="34" xfId="3" applyFont="1" applyBorder="1" applyAlignment="1">
      <alignment horizontal="left" vertical="center"/>
    </xf>
    <xf numFmtId="0" fontId="41" fillId="0" borderId="35" xfId="3" applyFont="1" applyBorder="1" applyAlignment="1">
      <alignment horizontal="left" vertical="center"/>
    </xf>
    <xf numFmtId="0" fontId="41" fillId="0" borderId="30" xfId="3" applyFont="1" applyBorder="1" applyAlignment="1">
      <alignment horizontal="left" vertical="center" wrapText="1"/>
    </xf>
    <xf numFmtId="0" fontId="41" fillId="0" borderId="30" xfId="3" applyFont="1" applyBorder="1" applyAlignment="1">
      <alignment horizontal="left" vertical="center"/>
    </xf>
    <xf numFmtId="0" fontId="41" fillId="0" borderId="33" xfId="3" applyFont="1" applyBorder="1" applyAlignment="1">
      <alignment horizontal="left" vertical="center"/>
    </xf>
    <xf numFmtId="0" fontId="41" fillId="0" borderId="31" xfId="3" applyFont="1" applyBorder="1" applyAlignment="1">
      <alignment horizontal="left" vertical="center"/>
    </xf>
    <xf numFmtId="0" fontId="41" fillId="0" borderId="32" xfId="3" applyFont="1" applyBorder="1" applyAlignment="1">
      <alignment horizontal="left" vertical="center"/>
    </xf>
    <xf numFmtId="0" fontId="41" fillId="13" borderId="31" xfId="3" applyFont="1" applyFill="1" applyBorder="1" applyAlignment="1">
      <alignment horizontal="left" vertical="center"/>
    </xf>
    <xf numFmtId="0" fontId="41" fillId="13" borderId="30" xfId="3" applyFont="1" applyFill="1" applyBorder="1" applyAlignment="1">
      <alignment horizontal="left" vertical="center"/>
    </xf>
    <xf numFmtId="0" fontId="41" fillId="0" borderId="38" xfId="3" applyFont="1" applyFill="1" applyBorder="1" applyAlignment="1">
      <alignment horizontal="center" vertical="top" wrapText="1"/>
    </xf>
    <xf numFmtId="0" fontId="41" fillId="0" borderId="40" xfId="3" applyFont="1" applyFill="1" applyBorder="1" applyAlignment="1">
      <alignment horizontal="center" vertical="top" wrapText="1"/>
    </xf>
    <xf numFmtId="0" fontId="41" fillId="0" borderId="42" xfId="3" applyFont="1" applyFill="1" applyBorder="1" applyAlignment="1">
      <alignment horizontal="center" vertical="top" wrapText="1"/>
    </xf>
    <xf numFmtId="0" fontId="41" fillId="0" borderId="44" xfId="3" applyFont="1" applyFill="1" applyBorder="1" applyAlignment="1">
      <alignment horizontal="center" vertical="top" wrapText="1"/>
    </xf>
    <xf numFmtId="0" fontId="41" fillId="0" borderId="46" xfId="3" applyFont="1" applyFill="1" applyBorder="1" applyAlignment="1">
      <alignment horizontal="center" vertical="top" wrapText="1"/>
    </xf>
    <xf numFmtId="0" fontId="41" fillId="0" borderId="0" xfId="3" applyFont="1" applyFill="1" applyBorder="1" applyAlignment="1">
      <alignment horizontal="center" vertical="top" wrapText="1"/>
    </xf>
    <xf numFmtId="0" fontId="41" fillId="0" borderId="48" xfId="3" applyFont="1" applyFill="1" applyBorder="1" applyAlignment="1">
      <alignment horizontal="center" vertical="top" wrapText="1"/>
    </xf>
    <xf numFmtId="0" fontId="43" fillId="0" borderId="0" xfId="3" applyFont="1" applyAlignment="1">
      <alignment horizontal="left" vertical="center"/>
    </xf>
    <xf numFmtId="0" fontId="41" fillId="0" borderId="36" xfId="3" applyFont="1" applyFill="1" applyBorder="1" applyAlignment="1">
      <alignment horizontal="center" vertical="top" wrapText="1"/>
    </xf>
    <xf numFmtId="0" fontId="41" fillId="0" borderId="37" xfId="3" applyFont="1" applyFill="1" applyBorder="1" applyAlignment="1">
      <alignment horizontal="center" vertical="top" wrapText="1"/>
    </xf>
    <xf numFmtId="0" fontId="41" fillId="0" borderId="39" xfId="3" applyFont="1" applyBorder="1" applyAlignment="1">
      <alignment horizontal="left" vertical="center" wrapText="1"/>
    </xf>
    <xf numFmtId="0" fontId="41" fillId="0" borderId="39" xfId="3" applyFont="1" applyBorder="1" applyAlignment="1">
      <alignment horizontal="left" vertical="center"/>
    </xf>
    <xf numFmtId="0" fontId="41" fillId="16" borderId="50" xfId="3" applyFont="1" applyFill="1" applyBorder="1" applyAlignment="1">
      <alignment horizontal="left" vertical="center"/>
    </xf>
    <xf numFmtId="0" fontId="41" fillId="18" borderId="51" xfId="3" applyFont="1" applyFill="1" applyBorder="1" applyAlignment="1">
      <alignment horizontal="left" vertical="center"/>
    </xf>
    <xf numFmtId="0" fontId="41" fillId="0" borderId="51" xfId="3" applyFont="1" applyBorder="1" applyAlignment="1">
      <alignment horizontal="left" vertical="center" wrapText="1"/>
    </xf>
    <xf numFmtId="0" fontId="41" fillId="0" borderId="50" xfId="3" applyFont="1" applyBorder="1" applyAlignment="1">
      <alignment horizontal="left" vertical="center" wrapText="1"/>
    </xf>
    <xf numFmtId="0" fontId="41" fillId="0" borderId="49" xfId="3" applyFont="1" applyBorder="1" applyAlignment="1">
      <alignment horizontal="left" vertical="center" wrapText="1"/>
    </xf>
    <xf numFmtId="0" fontId="41" fillId="0" borderId="47" xfId="3" applyFont="1" applyBorder="1" applyAlignment="1">
      <alignment horizontal="left" vertical="center" wrapText="1"/>
    </xf>
    <xf numFmtId="0" fontId="41" fillId="0" borderId="45" xfId="3" applyFont="1" applyBorder="1" applyAlignment="1">
      <alignment horizontal="left" vertical="center"/>
    </xf>
    <xf numFmtId="0" fontId="41" fillId="0" borderId="43" xfId="3" applyFont="1" applyBorder="1" applyAlignment="1">
      <alignment horizontal="left" vertical="center"/>
    </xf>
    <xf numFmtId="0" fontId="43" fillId="0" borderId="0" xfId="3" applyFont="1" applyBorder="1" applyAlignment="1">
      <alignment horizontal="left"/>
    </xf>
    <xf numFmtId="0" fontId="45" fillId="0" borderId="0" xfId="3" applyFont="1" applyBorder="1" applyAlignment="1">
      <alignment horizontal="left"/>
    </xf>
    <xf numFmtId="0" fontId="41" fillId="13" borderId="34" xfId="3" applyFont="1" applyFill="1" applyBorder="1" applyAlignment="1">
      <alignment horizontal="left" vertical="center"/>
    </xf>
    <xf numFmtId="0" fontId="41" fillId="0" borderId="41" xfId="3" applyFont="1" applyBorder="1" applyAlignment="1">
      <alignment horizontal="left" vertical="center" wrapText="1"/>
    </xf>
    <xf numFmtId="0" fontId="41" fillId="0" borderId="41" xfId="3" applyFont="1" applyBorder="1" applyAlignment="1">
      <alignment horizontal="left" vertical="center"/>
    </xf>
    <xf numFmtId="0" fontId="41" fillId="7" borderId="41" xfId="3" applyFont="1" applyFill="1" applyBorder="1" applyAlignment="1">
      <alignment horizontal="left" vertical="center"/>
    </xf>
    <xf numFmtId="0" fontId="41" fillId="7" borderId="39" xfId="3" applyFont="1" applyFill="1" applyBorder="1" applyAlignment="1">
      <alignment horizontal="left" vertical="center"/>
    </xf>
    <xf numFmtId="0" fontId="43" fillId="0" borderId="0" xfId="3" applyFont="1" applyAlignment="1">
      <alignment horizontal="left" vertical="center" wrapText="1"/>
    </xf>
    <xf numFmtId="0" fontId="41" fillId="0" borderId="0" xfId="3" applyFont="1" applyAlignment="1">
      <alignment horizontal="left" vertical="top" wrapText="1"/>
    </xf>
    <xf numFmtId="0" fontId="41" fillId="0" borderId="0" xfId="3" applyFont="1" applyAlignment="1">
      <alignment horizontal="center" vertical="center" wrapText="1"/>
    </xf>
    <xf numFmtId="0" fontId="5" fillId="0" borderId="0" xfId="0" applyFont="1" applyBorder="1" applyAlignment="1" applyProtection="1">
      <alignment horizontal="left" vertical="top" wrapText="1"/>
    </xf>
    <xf numFmtId="0" fontId="5" fillId="0" borderId="0" xfId="0" applyFont="1" applyBorder="1" applyAlignment="1" applyProtection="1">
      <alignment horizontal="left" vertical="center" wrapText="1"/>
    </xf>
    <xf numFmtId="0" fontId="5" fillId="0" borderId="0" xfId="0" applyFont="1" applyFill="1" applyBorder="1" applyAlignment="1" applyProtection="1">
      <alignment horizontal="left" vertical="top" wrapText="1"/>
    </xf>
    <xf numFmtId="0" fontId="64" fillId="0" borderId="0" xfId="0" applyFont="1" applyBorder="1" applyAlignment="1" applyProtection="1">
      <alignment horizontal="left" vertical="top" wrapText="1"/>
    </xf>
    <xf numFmtId="0" fontId="8" fillId="6" borderId="19" xfId="0" applyFont="1" applyFill="1" applyBorder="1" applyAlignment="1" applyProtection="1">
      <alignment horizontal="center" vertical="center" wrapText="1"/>
    </xf>
    <xf numFmtId="0" fontId="8" fillId="6" borderId="2" xfId="0" applyFont="1" applyFill="1" applyBorder="1" applyAlignment="1" applyProtection="1">
      <alignment horizontal="center" vertical="center" wrapText="1"/>
    </xf>
    <xf numFmtId="0" fontId="8" fillId="6" borderId="3" xfId="0" applyFont="1" applyFill="1" applyBorder="1" applyAlignment="1" applyProtection="1">
      <alignment horizontal="center" vertical="center" wrapText="1"/>
    </xf>
    <xf numFmtId="0" fontId="8" fillId="6" borderId="23" xfId="0" applyFont="1" applyFill="1" applyBorder="1" applyAlignment="1" applyProtection="1">
      <alignment horizontal="center" vertical="center" wrapText="1"/>
    </xf>
    <xf numFmtId="0" fontId="8" fillId="6" borderId="22" xfId="0" applyFont="1" applyFill="1" applyBorder="1" applyAlignment="1" applyProtection="1">
      <alignment horizontal="center" vertical="center" wrapText="1"/>
    </xf>
    <xf numFmtId="0" fontId="8" fillId="6" borderId="24" xfId="0" applyFont="1" applyFill="1" applyBorder="1" applyAlignment="1" applyProtection="1">
      <alignment horizontal="center" vertical="center" wrapText="1"/>
    </xf>
    <xf numFmtId="0" fontId="64" fillId="0" borderId="0" xfId="4" applyFont="1" applyBorder="1" applyAlignment="1" applyProtection="1">
      <alignment horizontal="center" vertical="center" wrapText="1"/>
    </xf>
    <xf numFmtId="0" fontId="41" fillId="0" borderId="0" xfId="0" applyFont="1" applyAlignment="1">
      <alignment horizontal="left" vertical="center" wrapText="1"/>
    </xf>
    <xf numFmtId="0" fontId="41" fillId="0" borderId="0" xfId="0" applyFont="1" applyFill="1" applyAlignment="1">
      <alignment horizontal="left" vertical="center" wrapText="1"/>
    </xf>
    <xf numFmtId="0" fontId="49" fillId="15" borderId="1" xfId="0" applyFont="1" applyFill="1" applyBorder="1" applyAlignment="1">
      <alignment horizontal="left" vertical="center" wrapText="1"/>
    </xf>
    <xf numFmtId="0" fontId="49" fillId="8" borderId="1" xfId="0" applyFont="1" applyFill="1" applyBorder="1" applyAlignment="1">
      <alignment horizontal="left" vertical="center" wrapText="1"/>
    </xf>
    <xf numFmtId="0" fontId="64" fillId="0" borderId="0" xfId="0" applyFont="1" applyAlignment="1">
      <alignment horizontal="center" vertical="center" wrapText="1"/>
    </xf>
    <xf numFmtId="0" fontId="32" fillId="0" borderId="0" xfId="0" applyFont="1" applyAlignment="1">
      <alignment horizontal="left" vertical="center" wrapText="1"/>
    </xf>
    <xf numFmtId="0" fontId="15" fillId="5" borderId="1" xfId="0" applyFont="1" applyFill="1" applyBorder="1" applyAlignment="1">
      <alignment horizontal="center" vertical="center"/>
    </xf>
    <xf numFmtId="0" fontId="64" fillId="0" borderId="0" xfId="0" applyNumberFormat="1" applyFont="1" applyBorder="1" applyAlignment="1">
      <alignment horizontal="center" vertical="center" wrapText="1"/>
    </xf>
    <xf numFmtId="0" fontId="24" fillId="5" borderId="1" xfId="0" applyFont="1" applyFill="1" applyBorder="1" applyAlignment="1">
      <alignment horizontal="center" vertical="center"/>
    </xf>
    <xf numFmtId="0" fontId="38" fillId="0" borderId="0" xfId="0" applyNumberFormat="1" applyFont="1" applyBorder="1" applyAlignment="1">
      <alignment horizontal="left" vertical="center" wrapText="1"/>
    </xf>
    <xf numFmtId="0" fontId="38" fillId="0" borderId="0" xfId="0" applyFont="1" applyBorder="1" applyAlignment="1">
      <alignment horizontal="left" vertical="center" wrapText="1"/>
    </xf>
    <xf numFmtId="0" fontId="24" fillId="5" borderId="10" xfId="0" applyFont="1" applyFill="1" applyBorder="1" applyAlignment="1">
      <alignment horizontal="center"/>
    </xf>
    <xf numFmtId="0" fontId="24" fillId="5" borderId="5" xfId="0" applyFont="1" applyFill="1" applyBorder="1" applyAlignment="1">
      <alignment horizontal="center"/>
    </xf>
    <xf numFmtId="0" fontId="64" fillId="0" borderId="0" xfId="0" applyNumberFormat="1" applyFont="1" applyBorder="1" applyAlignment="1" applyProtection="1">
      <alignment horizontal="center" vertical="center" wrapText="1"/>
      <protection locked="0"/>
    </xf>
    <xf numFmtId="0" fontId="31" fillId="5" borderId="1" xfId="0" applyFont="1" applyFill="1" applyBorder="1" applyAlignment="1">
      <alignment horizontal="center"/>
    </xf>
    <xf numFmtId="0" fontId="23" fillId="5" borderId="1" xfId="0" applyFont="1" applyFill="1" applyBorder="1" applyAlignment="1">
      <alignment horizontal="center" vertical="center"/>
    </xf>
    <xf numFmtId="0" fontId="23" fillId="5" borderId="10"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5" xfId="0" applyFont="1" applyFill="1" applyBorder="1" applyAlignment="1">
      <alignment horizontal="center" vertical="center"/>
    </xf>
    <xf numFmtId="0" fontId="23" fillId="5" borderId="10" xfId="0" applyFont="1" applyFill="1" applyBorder="1" applyAlignment="1">
      <alignment horizontal="center" wrapText="1"/>
    </xf>
    <xf numFmtId="0" fontId="23" fillId="5" borderId="5" xfId="0" applyFont="1" applyFill="1" applyBorder="1" applyAlignment="1">
      <alignment horizontal="center" wrapText="1"/>
    </xf>
    <xf numFmtId="0" fontId="23" fillId="5" borderId="10" xfId="0" applyFont="1" applyFill="1" applyBorder="1" applyAlignment="1">
      <alignment horizontal="center"/>
    </xf>
    <xf numFmtId="0" fontId="23" fillId="5" borderId="5" xfId="0" applyFont="1" applyFill="1" applyBorder="1" applyAlignment="1">
      <alignment horizontal="center"/>
    </xf>
    <xf numFmtId="0" fontId="36" fillId="5" borderId="10" xfId="0" applyFont="1" applyFill="1" applyBorder="1" applyAlignment="1">
      <alignment horizontal="center" vertical="center"/>
    </xf>
    <xf numFmtId="0" fontId="36" fillId="5" borderId="4" xfId="0" applyFont="1" applyFill="1" applyBorder="1" applyAlignment="1">
      <alignment horizontal="center" vertical="center"/>
    </xf>
    <xf numFmtId="0" fontId="36" fillId="5" borderId="5" xfId="0" applyFont="1" applyFill="1" applyBorder="1" applyAlignment="1">
      <alignment horizontal="center" vertical="center"/>
    </xf>
    <xf numFmtId="0" fontId="64" fillId="0" borderId="8" xfId="0" applyNumberFormat="1" applyFont="1" applyBorder="1" applyAlignment="1">
      <alignment horizontal="center" wrapText="1"/>
    </xf>
    <xf numFmtId="0" fontId="39" fillId="5" borderId="10" xfId="0" applyFont="1" applyFill="1" applyBorder="1" applyAlignment="1">
      <alignment horizontal="center" vertical="center"/>
    </xf>
    <xf numFmtId="0" fontId="39" fillId="5" borderId="4" xfId="0" applyFont="1" applyFill="1" applyBorder="1" applyAlignment="1">
      <alignment horizontal="center" vertical="center"/>
    </xf>
    <xf numFmtId="0" fontId="39" fillId="5" borderId="5" xfId="0" applyFont="1" applyFill="1" applyBorder="1" applyAlignment="1">
      <alignment horizontal="center" vertical="center"/>
    </xf>
    <xf numFmtId="0" fontId="34" fillId="4" borderId="10" xfId="0" applyFont="1" applyFill="1" applyBorder="1" applyAlignment="1">
      <alignment horizontal="center" vertical="center"/>
    </xf>
    <xf numFmtId="0" fontId="34" fillId="4" borderId="5" xfId="0" applyFont="1" applyFill="1" applyBorder="1" applyAlignment="1">
      <alignment horizontal="center" vertical="center"/>
    </xf>
    <xf numFmtId="0" fontId="9" fillId="5" borderId="9" xfId="0" applyFont="1" applyFill="1" applyBorder="1" applyAlignment="1">
      <alignment horizontal="left" vertical="center" wrapText="1"/>
    </xf>
    <xf numFmtId="0" fontId="9" fillId="5" borderId="13" xfId="0" applyFont="1" applyFill="1" applyBorder="1" applyAlignment="1">
      <alignment horizontal="left" vertical="center" wrapText="1"/>
    </xf>
    <xf numFmtId="0" fontId="9" fillId="5" borderId="11" xfId="0" applyFont="1" applyFill="1" applyBorder="1" applyAlignment="1">
      <alignment horizontal="left" vertical="center" wrapText="1"/>
    </xf>
    <xf numFmtId="0" fontId="55" fillId="0" borderId="18" xfId="0" applyFont="1" applyBorder="1" applyAlignment="1">
      <alignment horizontal="center" vertical="center" wrapText="1"/>
    </xf>
    <xf numFmtId="0" fontId="34" fillId="4" borderId="1" xfId="0" applyFont="1" applyFill="1" applyBorder="1" applyAlignment="1">
      <alignment horizontal="center" vertical="center"/>
    </xf>
    <xf numFmtId="0" fontId="34" fillId="4" borderId="4" xfId="0" applyFont="1" applyFill="1" applyBorder="1" applyAlignment="1">
      <alignment horizontal="center" vertical="center"/>
    </xf>
    <xf numFmtId="0" fontId="9" fillId="5" borderId="9"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35" fillId="5" borderId="9" xfId="0" applyFont="1" applyFill="1" applyBorder="1" applyAlignment="1">
      <alignment horizontal="center" vertical="center" wrapText="1"/>
    </xf>
    <xf numFmtId="0" fontId="35" fillId="5" borderId="13" xfId="0" applyFont="1" applyFill="1" applyBorder="1" applyAlignment="1">
      <alignment horizontal="center" vertical="center" wrapText="1"/>
    </xf>
    <xf numFmtId="0" fontId="35" fillId="5" borderId="1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35" fillId="5" borderId="1" xfId="0" applyFont="1" applyFill="1" applyBorder="1" applyAlignment="1">
      <alignment horizontal="center" vertical="center" wrapText="1"/>
    </xf>
    <xf numFmtId="0" fontId="55" fillId="5" borderId="1" xfId="0" applyFont="1" applyFill="1" applyBorder="1" applyAlignment="1">
      <alignment horizontal="center" vertical="center" wrapText="1"/>
    </xf>
    <xf numFmtId="0" fontId="8" fillId="6" borderId="8" xfId="0" applyFont="1" applyFill="1" applyBorder="1" applyAlignment="1">
      <alignment horizontal="center"/>
    </xf>
    <xf numFmtId="0" fontId="8" fillId="6" borderId="10" xfId="0" applyNumberFormat="1" applyFont="1" applyFill="1" applyBorder="1" applyAlignment="1">
      <alignment horizontal="center" vertical="center"/>
    </xf>
    <xf numFmtId="0" fontId="8" fillId="6" borderId="4" xfId="0" applyNumberFormat="1" applyFont="1" applyFill="1" applyBorder="1" applyAlignment="1">
      <alignment horizontal="center" vertical="center"/>
    </xf>
    <xf numFmtId="0" fontId="8" fillId="6" borderId="5" xfId="0" applyNumberFormat="1" applyFont="1" applyFill="1" applyBorder="1" applyAlignment="1">
      <alignment horizontal="center" vertical="center"/>
    </xf>
    <xf numFmtId="0" fontId="8" fillId="6" borderId="12" xfId="0" applyFont="1" applyFill="1" applyBorder="1" applyAlignment="1">
      <alignment horizontal="center"/>
    </xf>
    <xf numFmtId="0" fontId="12" fillId="3" borderId="10" xfId="0" applyNumberFormat="1" applyFont="1" applyFill="1" applyBorder="1" applyAlignment="1">
      <alignment horizontal="center" vertical="center"/>
    </xf>
    <xf numFmtId="0" fontId="12" fillId="3" borderId="4" xfId="0" applyNumberFormat="1" applyFont="1" applyFill="1" applyBorder="1" applyAlignment="1">
      <alignment horizontal="center" vertical="center"/>
    </xf>
    <xf numFmtId="0" fontId="12" fillId="3" borderId="5" xfId="0" applyNumberFormat="1" applyFont="1" applyFill="1" applyBorder="1" applyAlignment="1">
      <alignment horizontal="center" vertical="center"/>
    </xf>
    <xf numFmtId="0" fontId="12" fillId="3" borderId="12" xfId="0" applyNumberFormat="1" applyFont="1" applyFill="1" applyBorder="1" applyAlignment="1">
      <alignment horizontal="center" vertical="center"/>
    </xf>
    <xf numFmtId="0" fontId="12" fillId="3" borderId="8" xfId="0" applyNumberFormat="1" applyFont="1" applyFill="1" applyBorder="1" applyAlignment="1">
      <alignment horizontal="center" vertical="center"/>
    </xf>
    <xf numFmtId="0" fontId="12" fillId="3" borderId="14" xfId="0" applyNumberFormat="1" applyFont="1" applyFill="1" applyBorder="1" applyAlignment="1">
      <alignment horizontal="center" vertical="center"/>
    </xf>
    <xf numFmtId="0" fontId="8" fillId="6" borderId="12" xfId="0" applyNumberFormat="1" applyFont="1" applyFill="1" applyBorder="1" applyAlignment="1">
      <alignment horizontal="center" vertical="center"/>
    </xf>
    <xf numFmtId="0" fontId="8" fillId="6" borderId="8" xfId="0" applyNumberFormat="1" applyFont="1" applyFill="1" applyBorder="1" applyAlignment="1">
      <alignment horizontal="center" vertical="center"/>
    </xf>
    <xf numFmtId="0" fontId="12" fillId="3" borderId="1" xfId="0" applyNumberFormat="1" applyFont="1" applyFill="1" applyBorder="1" applyAlignment="1">
      <alignment horizontal="center" vertical="center"/>
    </xf>
    <xf numFmtId="0" fontId="8" fillId="6" borderId="1" xfId="0" applyNumberFormat="1" applyFont="1" applyFill="1" applyBorder="1" applyAlignment="1">
      <alignment horizontal="center" vertical="center"/>
    </xf>
    <xf numFmtId="0" fontId="9" fillId="7" borderId="1" xfId="0" applyFont="1" applyFill="1" applyBorder="1" applyAlignment="1">
      <alignment horizontal="center" vertical="center"/>
    </xf>
    <xf numFmtId="0" fontId="9" fillId="10" borderId="1" xfId="0" applyFont="1" applyFill="1" applyBorder="1" applyAlignment="1">
      <alignment horizontal="center" vertical="center"/>
    </xf>
    <xf numFmtId="0" fontId="56" fillId="0" borderId="18"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8" xfId="0" applyFont="1" applyBorder="1" applyAlignment="1">
      <alignment horizontal="center" wrapText="1"/>
    </xf>
    <xf numFmtId="0" fontId="56" fillId="0" borderId="12" xfId="0" applyFont="1" applyBorder="1" applyAlignment="1">
      <alignment horizontal="center" wrapText="1"/>
    </xf>
    <xf numFmtId="0" fontId="35" fillId="0" borderId="18" xfId="0" applyFont="1" applyBorder="1" applyAlignment="1">
      <alignment horizontal="center" vertical="center" wrapText="1"/>
    </xf>
  </cellXfs>
  <cellStyles count="5">
    <cellStyle name="Comma" xfId="1" builtinId="3"/>
    <cellStyle name="Hyperlink" xfId="4" builtinId="8"/>
    <cellStyle name="Normal" xfId="0" builtinId="0"/>
    <cellStyle name="Normal 2" xfId="3"/>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EECE1"/>
      <rgbColor rgb="00A8A8A8"/>
      <rgbColor rgb="00000000"/>
      <rgbColor rgb="00C00000"/>
      <rgbColor rgb="00AAAAAA"/>
      <rgbColor rgb="00FFFFFF"/>
      <rgbColor rgb="00000000"/>
      <rgbColor rgb="00366092"/>
      <rgbColor rgb="00C0504D"/>
      <rgbColor rgb="0076923C"/>
      <rgbColor rgb="002E5D97"/>
      <rgbColor rgb="003A7BCA"/>
      <rgbColor rgb="009A2E2B"/>
      <rgbColor rgb="00CE3B37"/>
      <rgbColor rgb="00759436"/>
      <rgbColor rgb="009CC645"/>
      <rgbColor rgb="005D427E"/>
      <rgbColor rgb="007B56A8"/>
      <rgbColor rgb="00FF0000"/>
      <rgbColor rgb="0000B050"/>
      <rgbColor rgb="00FFFF00"/>
      <rgbColor rgb="007030A0"/>
      <rgbColor rgb="000070C0"/>
      <rgbColor rgb="00E36C09"/>
      <rgbColor rgb="0066FF66"/>
      <rgbColor rgb="0017365D"/>
      <rgbColor rgb="00FFC000"/>
      <rgbColor rgb="00CCC0D9"/>
      <rgbColor rgb="00FFDB4F"/>
      <rgbColor rgb="00D8D8D8"/>
      <rgbColor rgb="0000B0F0"/>
      <rgbColor rgb="007F7F7F"/>
      <rgbColor rgb="00FFFFCC"/>
      <rgbColor rgb="00595959"/>
      <rgbColor rgb="00262626"/>
      <rgbColor rgb="00F2F2F2"/>
      <rgbColor rgb="007F7F7F"/>
      <rgbColor rgb="003F3F3F"/>
      <rgbColor rgb="00A5A5A5"/>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FF"/>
      <color rgb="FFFFFF99"/>
      <color rgb="FFFFFFCC"/>
      <color rgb="FFCC00CC"/>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lgn="ctr">
              <a:defRPr sz="1200"/>
            </a:pPr>
            <a:r>
              <a:rPr lang="en-US" sz="1200"/>
              <a:t>2A. Exits to Permanent</a:t>
            </a:r>
            <a:r>
              <a:rPr lang="en-US" sz="1200" baseline="0"/>
              <a:t> Housing</a:t>
            </a:r>
          </a:p>
          <a:p>
            <a:pPr algn="ctr">
              <a:defRPr sz="1200"/>
            </a:pPr>
            <a:r>
              <a:rPr lang="en-US" sz="1200"/>
              <a:t>Single</a:t>
            </a:r>
            <a:r>
              <a:rPr lang="en-US" sz="1200" baseline="0"/>
              <a:t> Adults</a:t>
            </a:r>
            <a:endParaRPr lang="en-US" sz="1200"/>
          </a:p>
        </c:rich>
      </c:tx>
      <c:overlay val="0"/>
    </c:title>
    <c:autoTitleDeleted val="0"/>
    <c:plotArea>
      <c:layout>
        <c:manualLayout>
          <c:layoutTarget val="inner"/>
          <c:xMode val="edge"/>
          <c:yMode val="edge"/>
          <c:x val="8.835644704338734E-2"/>
          <c:y val="0.24458245558335837"/>
          <c:w val="0.88027692444481953"/>
          <c:h val="0.61742548938220709"/>
        </c:manualLayout>
      </c:layout>
      <c:barChart>
        <c:barDir val="col"/>
        <c:grouping val="clustered"/>
        <c:varyColors val="0"/>
        <c:ser>
          <c:idx val="0"/>
          <c:order val="0"/>
          <c:tx>
            <c:strRef>
              <c:f>Formulas!$CI$10</c:f>
              <c:strCache>
                <c:ptCount val="1"/>
                <c:pt idx="0">
                  <c:v>Exits to PH - Adult Only HHs</c:v>
                </c:pt>
              </c:strCache>
            </c:strRef>
          </c:tx>
          <c:invertIfNegative val="0"/>
          <c:dLbls>
            <c:numFmt formatCode="#;;;" sourceLinked="0"/>
            <c:spPr>
              <a:noFill/>
              <a:ln>
                <a:noFill/>
              </a:ln>
              <a:effectLst/>
            </c:spPr>
            <c:txPr>
              <a:bodyPr/>
              <a:lstStyle/>
              <a:p>
                <a:pPr>
                  <a:defRPr sz="16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Formulas!$CH$11:$CH$13</c:f>
              <c:strCache>
                <c:ptCount val="3"/>
                <c:pt idx="0">
                  <c:v>Emergency Shelters</c:v>
                </c:pt>
                <c:pt idx="1">
                  <c:v>Transitional Housing</c:v>
                </c:pt>
                <c:pt idx="2">
                  <c:v>Rapid Re-Housing</c:v>
                </c:pt>
              </c:strCache>
            </c:strRef>
          </c:cat>
          <c:val>
            <c:numRef>
              <c:f>Formulas!$CI$11:$CI$13</c:f>
              <c:numCache>
                <c:formatCode>General</c:formatCode>
                <c:ptCount val="3"/>
                <c:pt idx="0">
                  <c:v>265</c:v>
                </c:pt>
                <c:pt idx="1">
                  <c:v>98</c:v>
                </c:pt>
                <c:pt idx="2">
                  <c:v>112</c:v>
                </c:pt>
              </c:numCache>
            </c:numRef>
          </c:val>
        </c:ser>
        <c:dLbls>
          <c:showLegendKey val="0"/>
          <c:showVal val="1"/>
          <c:showCatName val="0"/>
          <c:showSerName val="0"/>
          <c:showPercent val="0"/>
          <c:showBubbleSize val="0"/>
        </c:dLbls>
        <c:gapWidth val="50"/>
        <c:axId val="604043064"/>
        <c:axId val="559014032"/>
      </c:barChart>
      <c:catAx>
        <c:axId val="604043064"/>
        <c:scaling>
          <c:orientation val="minMax"/>
        </c:scaling>
        <c:delete val="0"/>
        <c:axPos val="b"/>
        <c:numFmt formatCode="General" sourceLinked="0"/>
        <c:majorTickMark val="out"/>
        <c:minorTickMark val="none"/>
        <c:tickLblPos val="nextTo"/>
        <c:crossAx val="559014032"/>
        <c:crosses val="autoZero"/>
        <c:auto val="1"/>
        <c:lblAlgn val="ctr"/>
        <c:lblOffset val="100"/>
        <c:noMultiLvlLbl val="0"/>
      </c:catAx>
      <c:valAx>
        <c:axId val="559014032"/>
        <c:scaling>
          <c:orientation val="minMax"/>
        </c:scaling>
        <c:delete val="0"/>
        <c:axPos val="l"/>
        <c:majorGridlines/>
        <c:numFmt formatCode="General" sourceLinked="1"/>
        <c:majorTickMark val="out"/>
        <c:minorTickMark val="none"/>
        <c:tickLblPos val="nextTo"/>
        <c:crossAx val="604043064"/>
        <c:crosses val="autoZero"/>
        <c:crossBetween val="between"/>
      </c:valAx>
      <c:spPr>
        <a:solidFill>
          <a:srgbClr val="C0504D">
            <a:lumMod val="20000"/>
            <a:lumOff val="80000"/>
            <a:alpha val="25000"/>
          </a:srgbClr>
        </a:solidFill>
      </c:spPr>
    </c:plotArea>
    <c:plotVisOnly val="1"/>
    <c:dispBlanksAs val="gap"/>
    <c:showDLblsOverMax val="0"/>
  </c:chart>
  <c:spPr>
    <a:solidFill>
      <a:srgbClr val="C0504D">
        <a:lumMod val="20000"/>
        <a:lumOff val="80000"/>
        <a:alpha val="50000"/>
      </a:srgbClr>
    </a:solidFill>
  </c:spPr>
  <c:printSettings>
    <c:headerFooter/>
    <c:pageMargins b="0.75000000000000555" l="0.70000000000000062" r="0.70000000000000062" t="0.750000000000005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r">
              <a:defRPr sz="1400"/>
            </a:pPr>
            <a:r>
              <a:rPr lang="en-US" sz="1400"/>
              <a:t>4A. Annual Investments</a:t>
            </a:r>
          </a:p>
          <a:p>
            <a:pPr algn="r">
              <a:defRPr sz="1400"/>
            </a:pPr>
            <a:r>
              <a:rPr lang="en-US" sz="1400"/>
              <a:t>Single Adults</a:t>
            </a:r>
          </a:p>
        </c:rich>
      </c:tx>
      <c:layout>
        <c:manualLayout>
          <c:xMode val="edge"/>
          <c:yMode val="edge"/>
          <c:x val="0.59333333333333338"/>
          <c:y val="9.2592592592593385E-3"/>
        </c:manualLayout>
      </c:layout>
      <c:overlay val="0"/>
    </c:title>
    <c:autoTitleDeleted val="0"/>
    <c:plotArea>
      <c:layout>
        <c:manualLayout>
          <c:layoutTarget val="inner"/>
          <c:xMode val="edge"/>
          <c:yMode val="edge"/>
          <c:x val="3.7789807524060186E-2"/>
          <c:y val="0.13675488480606776"/>
          <c:w val="0.49971369203849531"/>
          <c:h val="0.83285615339749264"/>
        </c:manualLayout>
      </c:layout>
      <c:pieChart>
        <c:varyColors val="1"/>
        <c:ser>
          <c:idx val="0"/>
          <c:order val="0"/>
          <c:tx>
            <c:strRef>
              <c:f>Formulas!$CN$3</c:f>
              <c:strCache>
                <c:ptCount val="1"/>
                <c:pt idx="0">
                  <c:v>Investments - Adult Only HHs</c:v>
                </c:pt>
              </c:strCache>
            </c:strRef>
          </c:tx>
          <c:dLbls>
            <c:spPr>
              <a:noFill/>
              <a:ln>
                <a:noFill/>
              </a:ln>
              <a:effectLst/>
            </c:spPr>
            <c:txPr>
              <a:bodyPr/>
              <a:lstStyle/>
              <a:p>
                <a:pPr>
                  <a:defRPr sz="1400" b="1"/>
                </a:pPr>
                <a:endParaRPr lang="en-US"/>
              </a:p>
            </c:txPr>
            <c:showLegendKey val="0"/>
            <c:showVal val="1"/>
            <c:showCatName val="0"/>
            <c:showSerName val="0"/>
            <c:showPercent val="1"/>
            <c:showBubbleSize val="0"/>
            <c:separator>
</c:separator>
            <c:showLeaderLines val="1"/>
            <c:extLst>
              <c:ext xmlns:c15="http://schemas.microsoft.com/office/drawing/2012/chart" uri="{CE6537A1-D6FC-4f65-9D91-7224C49458BB}"/>
            </c:extLst>
          </c:dLbls>
          <c:cat>
            <c:strRef>
              <c:f>Formulas!$CM$4:$CM$7</c:f>
              <c:strCache>
                <c:ptCount val="4"/>
                <c:pt idx="0">
                  <c:v>Emergency Shelter</c:v>
                </c:pt>
                <c:pt idx="1">
                  <c:v>Transitional Housing</c:v>
                </c:pt>
                <c:pt idx="2">
                  <c:v>Rapid Re-Housing</c:v>
                </c:pt>
                <c:pt idx="3">
                  <c:v>Permanent Supportive Housing</c:v>
                </c:pt>
              </c:strCache>
            </c:strRef>
          </c:cat>
          <c:val>
            <c:numRef>
              <c:f>Formulas!$CN$4:$CN$7</c:f>
              <c:numCache>
                <c:formatCode>"$"#,##0</c:formatCode>
                <c:ptCount val="4"/>
                <c:pt idx="0">
                  <c:v>2000000</c:v>
                </c:pt>
                <c:pt idx="1">
                  <c:v>1800000</c:v>
                </c:pt>
                <c:pt idx="2">
                  <c:v>645000</c:v>
                </c:pt>
                <c:pt idx="3">
                  <c:v>2500000</c:v>
                </c:pt>
              </c:numCache>
            </c:numRef>
          </c:val>
        </c:ser>
        <c:dLbls>
          <c:showLegendKey val="0"/>
          <c:showVal val="1"/>
          <c:showCatName val="0"/>
          <c:showSerName val="0"/>
          <c:showPercent val="0"/>
          <c:showBubbleSize val="0"/>
          <c:showLeaderLines val="1"/>
        </c:dLbls>
        <c:firstSliceAng val="247"/>
      </c:pieChart>
    </c:plotArea>
    <c:legend>
      <c:legendPos val="r"/>
      <c:layout>
        <c:manualLayout>
          <c:xMode val="edge"/>
          <c:yMode val="edge"/>
          <c:x val="0.58084864391951063"/>
          <c:y val="0.70056321084864359"/>
          <c:w val="0.41637357830271465"/>
          <c:h val="0.29943678915135791"/>
        </c:manualLayout>
      </c:layout>
      <c:overlay val="0"/>
    </c:legend>
    <c:plotVisOnly val="1"/>
    <c:dispBlanksAs val="zero"/>
    <c:showDLblsOverMax val="0"/>
  </c:chart>
  <c:spPr>
    <a:solidFill>
      <a:srgbClr val="C0504D">
        <a:lumMod val="20000"/>
        <a:lumOff val="80000"/>
        <a:alpha val="25000"/>
      </a:srgbClr>
    </a:solidFill>
  </c:spPr>
  <c:printSettings>
    <c:headerFooter/>
    <c:pageMargins b="0.75000000000000555" l="0.70000000000000062" r="0.70000000000000062" t="0.750000000000005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r">
              <a:defRPr sz="1400"/>
            </a:pPr>
            <a:r>
              <a:rPr lang="en-US" sz="1400"/>
              <a:t>4B. Annual</a:t>
            </a:r>
            <a:r>
              <a:rPr lang="en-US" sz="1400" baseline="0"/>
              <a:t> </a:t>
            </a:r>
            <a:r>
              <a:rPr lang="en-US" sz="1400"/>
              <a:t>Investments </a:t>
            </a:r>
          </a:p>
          <a:p>
            <a:pPr algn="r">
              <a:defRPr sz="1400"/>
            </a:pPr>
            <a:r>
              <a:rPr lang="en-US" sz="1400"/>
              <a:t>Family Households</a:t>
            </a:r>
          </a:p>
        </c:rich>
      </c:tx>
      <c:layout>
        <c:manualLayout>
          <c:xMode val="edge"/>
          <c:yMode val="edge"/>
          <c:x val="0.59888888888888892"/>
          <c:y val="9.2592592592593385E-3"/>
        </c:manualLayout>
      </c:layout>
      <c:overlay val="0"/>
    </c:title>
    <c:autoTitleDeleted val="0"/>
    <c:plotArea>
      <c:layout>
        <c:manualLayout>
          <c:layoutTarget val="inner"/>
          <c:xMode val="edge"/>
          <c:yMode val="edge"/>
          <c:x val="3.7789807524060186E-2"/>
          <c:y val="0.13212525517643744"/>
          <c:w val="0.49971369203849531"/>
          <c:h val="0.83285615339749264"/>
        </c:manualLayout>
      </c:layout>
      <c:pieChart>
        <c:varyColors val="1"/>
        <c:ser>
          <c:idx val="0"/>
          <c:order val="0"/>
          <c:tx>
            <c:strRef>
              <c:f>Formulas!$CO$3</c:f>
              <c:strCache>
                <c:ptCount val="1"/>
                <c:pt idx="0">
                  <c:v>Investements - Family HHs</c:v>
                </c:pt>
              </c:strCache>
            </c:strRef>
          </c:tx>
          <c:dLbls>
            <c:spPr>
              <a:noFill/>
              <a:ln>
                <a:noFill/>
              </a:ln>
              <a:effectLst/>
            </c:spPr>
            <c:txPr>
              <a:bodyPr/>
              <a:lstStyle/>
              <a:p>
                <a:pPr>
                  <a:defRPr sz="1400" b="1"/>
                </a:pPr>
                <a:endParaRPr lang="en-US"/>
              </a:p>
            </c:txPr>
            <c:showLegendKey val="0"/>
            <c:showVal val="1"/>
            <c:showCatName val="0"/>
            <c:showSerName val="0"/>
            <c:showPercent val="1"/>
            <c:showBubbleSize val="0"/>
            <c:separator>
</c:separator>
            <c:showLeaderLines val="1"/>
            <c:extLst>
              <c:ext xmlns:c15="http://schemas.microsoft.com/office/drawing/2012/chart" uri="{CE6537A1-D6FC-4f65-9D91-7224C49458BB}"/>
            </c:extLst>
          </c:dLbls>
          <c:cat>
            <c:strRef>
              <c:f>Formulas!$CM$4:$CM$7</c:f>
              <c:strCache>
                <c:ptCount val="4"/>
                <c:pt idx="0">
                  <c:v>Emergency Shelter</c:v>
                </c:pt>
                <c:pt idx="1">
                  <c:v>Transitional Housing</c:v>
                </c:pt>
                <c:pt idx="2">
                  <c:v>Rapid Re-Housing</c:v>
                </c:pt>
                <c:pt idx="3">
                  <c:v>Permanent Supportive Housing</c:v>
                </c:pt>
              </c:strCache>
            </c:strRef>
          </c:cat>
          <c:val>
            <c:numRef>
              <c:f>Formulas!$CO$4:$CO$7</c:f>
              <c:numCache>
                <c:formatCode>"$"#,##0</c:formatCode>
                <c:ptCount val="4"/>
                <c:pt idx="0">
                  <c:v>1200000</c:v>
                </c:pt>
                <c:pt idx="1">
                  <c:v>3000000</c:v>
                </c:pt>
                <c:pt idx="2">
                  <c:v>850000</c:v>
                </c:pt>
                <c:pt idx="3">
                  <c:v>1500000</c:v>
                </c:pt>
              </c:numCache>
            </c:numRef>
          </c:val>
        </c:ser>
        <c:dLbls>
          <c:showLegendKey val="0"/>
          <c:showVal val="1"/>
          <c:showCatName val="0"/>
          <c:showSerName val="0"/>
          <c:showPercent val="0"/>
          <c:showBubbleSize val="0"/>
          <c:showLeaderLines val="1"/>
        </c:dLbls>
        <c:firstSliceAng val="160"/>
      </c:pieChart>
    </c:plotArea>
    <c:legend>
      <c:legendPos val="r"/>
      <c:layout>
        <c:manualLayout>
          <c:xMode val="edge"/>
          <c:yMode val="edge"/>
          <c:x val="0.57529308836395454"/>
          <c:y val="0.71908172936716241"/>
          <c:w val="0.42192913385826952"/>
          <c:h val="0.27468358121901687"/>
        </c:manualLayout>
      </c:layout>
      <c:overlay val="0"/>
    </c:legend>
    <c:plotVisOnly val="1"/>
    <c:dispBlanksAs val="zero"/>
    <c:showDLblsOverMax val="0"/>
  </c:chart>
  <c:spPr>
    <a:solidFill>
      <a:srgbClr val="FFFFCC">
        <a:alpha val="25000"/>
      </a:srgbClr>
    </a:solidFill>
  </c:spPr>
  <c:printSettings>
    <c:headerFooter/>
    <c:pageMargins b="0.75000000000000577" l="0.70000000000000062" r="0.70000000000000062" t="0.75000000000000577"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r">
              <a:defRPr sz="1400"/>
            </a:pPr>
            <a:r>
              <a:rPr lang="en-US" sz="1400"/>
              <a:t>4C. Annual Investments</a:t>
            </a:r>
          </a:p>
          <a:p>
            <a:pPr algn="r">
              <a:defRPr sz="1400"/>
            </a:pPr>
            <a:r>
              <a:rPr lang="en-US" sz="1400"/>
              <a:t>All Households</a:t>
            </a:r>
          </a:p>
        </c:rich>
      </c:tx>
      <c:layout>
        <c:manualLayout>
          <c:xMode val="edge"/>
          <c:yMode val="edge"/>
          <c:x val="0.60166666666666668"/>
          <c:y val="9.2592592592593385E-3"/>
        </c:manualLayout>
      </c:layout>
      <c:overlay val="0"/>
    </c:title>
    <c:autoTitleDeleted val="0"/>
    <c:plotArea>
      <c:layout>
        <c:manualLayout>
          <c:layoutTarget val="inner"/>
          <c:xMode val="edge"/>
          <c:yMode val="edge"/>
          <c:x val="5.445647419072721E-2"/>
          <c:y val="0.13212525517643744"/>
          <c:w val="0.49971369203849531"/>
          <c:h val="0.83285615339749264"/>
        </c:manualLayout>
      </c:layout>
      <c:pieChart>
        <c:varyColors val="1"/>
        <c:ser>
          <c:idx val="0"/>
          <c:order val="0"/>
          <c:tx>
            <c:strRef>
              <c:f>Formulas!$CP$3</c:f>
              <c:strCache>
                <c:ptCount val="1"/>
                <c:pt idx="0">
                  <c:v>Investments - All HHs</c:v>
                </c:pt>
              </c:strCache>
            </c:strRef>
          </c:tx>
          <c:dLbls>
            <c:spPr>
              <a:noFill/>
              <a:ln>
                <a:noFill/>
              </a:ln>
              <a:effectLst/>
            </c:spPr>
            <c:txPr>
              <a:bodyPr/>
              <a:lstStyle/>
              <a:p>
                <a:pPr>
                  <a:defRPr sz="1400" b="1"/>
                </a:pPr>
                <a:endParaRPr lang="en-US"/>
              </a:p>
            </c:txPr>
            <c:showLegendKey val="0"/>
            <c:showVal val="1"/>
            <c:showCatName val="0"/>
            <c:showSerName val="0"/>
            <c:showPercent val="1"/>
            <c:showBubbleSize val="0"/>
            <c:separator>
</c:separator>
            <c:showLeaderLines val="1"/>
            <c:extLst>
              <c:ext xmlns:c15="http://schemas.microsoft.com/office/drawing/2012/chart" uri="{CE6537A1-D6FC-4f65-9D91-7224C49458BB}"/>
            </c:extLst>
          </c:dLbls>
          <c:cat>
            <c:strRef>
              <c:f>Formulas!$CM$4:$CM$7</c:f>
              <c:strCache>
                <c:ptCount val="4"/>
                <c:pt idx="0">
                  <c:v>Emergency Shelter</c:v>
                </c:pt>
                <c:pt idx="1">
                  <c:v>Transitional Housing</c:v>
                </c:pt>
                <c:pt idx="2">
                  <c:v>Rapid Re-Housing</c:v>
                </c:pt>
                <c:pt idx="3">
                  <c:v>Permanent Supportive Housing</c:v>
                </c:pt>
              </c:strCache>
            </c:strRef>
          </c:cat>
          <c:val>
            <c:numRef>
              <c:f>Formulas!$CP$4:$CP$7</c:f>
              <c:numCache>
                <c:formatCode>"$"#,##0</c:formatCode>
                <c:ptCount val="4"/>
                <c:pt idx="0">
                  <c:v>3200000</c:v>
                </c:pt>
                <c:pt idx="1">
                  <c:v>4800000</c:v>
                </c:pt>
                <c:pt idx="2">
                  <c:v>1495000</c:v>
                </c:pt>
                <c:pt idx="3">
                  <c:v>4000000</c:v>
                </c:pt>
              </c:numCache>
            </c:numRef>
          </c:val>
        </c:ser>
        <c:dLbls>
          <c:showLegendKey val="0"/>
          <c:showVal val="1"/>
          <c:showCatName val="0"/>
          <c:showSerName val="0"/>
          <c:showPercent val="0"/>
          <c:showBubbleSize val="0"/>
          <c:showLeaderLines val="1"/>
        </c:dLbls>
        <c:firstSliceAng val="0"/>
      </c:pieChart>
    </c:plotArea>
    <c:legend>
      <c:legendPos val="r"/>
      <c:layout>
        <c:manualLayout>
          <c:xMode val="edge"/>
          <c:yMode val="edge"/>
          <c:x val="0.57807086614173264"/>
          <c:y val="0.70982247010790323"/>
          <c:w val="0.41915135608048976"/>
          <c:h val="0.28394284047827356"/>
        </c:manualLayout>
      </c:layout>
      <c:overlay val="0"/>
    </c:legend>
    <c:plotVisOnly val="1"/>
    <c:dispBlanksAs val="zero"/>
    <c:showDLblsOverMax val="0"/>
  </c:chart>
  <c:spPr>
    <a:solidFill>
      <a:sysClr val="window" lastClr="FFFFFF">
        <a:lumMod val="95000"/>
        <a:alpha val="25000"/>
      </a:sysClr>
    </a:solidFill>
  </c:spPr>
  <c:printSettings>
    <c:headerFooter/>
    <c:pageMargins b="0.750000000000006" l="0.70000000000000062" r="0.70000000000000062" t="0.750000000000006"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pPr>
            <a:r>
              <a:rPr lang="en-US" sz="1400"/>
              <a:t>5A. Cost Per Exit</a:t>
            </a:r>
          </a:p>
          <a:p>
            <a:pPr>
              <a:defRPr sz="1400"/>
            </a:pPr>
            <a:r>
              <a:rPr lang="en-US" sz="1400"/>
              <a:t>Single</a:t>
            </a:r>
            <a:r>
              <a:rPr lang="en-US" sz="1400" baseline="0"/>
              <a:t> Adults</a:t>
            </a:r>
            <a:endParaRPr lang="en-US" sz="1400"/>
          </a:p>
        </c:rich>
      </c:tx>
      <c:overlay val="0"/>
    </c:title>
    <c:autoTitleDeleted val="0"/>
    <c:plotArea>
      <c:layout/>
      <c:barChart>
        <c:barDir val="col"/>
        <c:grouping val="clustered"/>
        <c:varyColors val="0"/>
        <c:ser>
          <c:idx val="0"/>
          <c:order val="0"/>
          <c:tx>
            <c:strRef>
              <c:f>Formulas!$CN$11</c:f>
              <c:strCache>
                <c:ptCount val="1"/>
                <c:pt idx="0">
                  <c:v>Emergency Shelter</c:v>
                </c:pt>
              </c:strCache>
            </c:strRef>
          </c:tx>
          <c:invertIfNegative val="0"/>
          <c:dLbls>
            <c:numFmt formatCode="&quot;$&quot;#,###;;;" sourceLinked="0"/>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Formulas!$CO$10:$CP$10</c:f>
              <c:strCache>
                <c:ptCount val="2"/>
                <c:pt idx="0">
                  <c:v>Cost/Exit</c:v>
                </c:pt>
                <c:pt idx="1">
                  <c:v>Cost/PH Exit</c:v>
                </c:pt>
              </c:strCache>
            </c:strRef>
          </c:cat>
          <c:val>
            <c:numRef>
              <c:f>Formulas!$CO$11:$CP$11</c:f>
              <c:numCache>
                <c:formatCode>"$"#,##0.00</c:formatCode>
                <c:ptCount val="2"/>
                <c:pt idx="0">
                  <c:v>1290.3225806451612</c:v>
                </c:pt>
                <c:pt idx="1">
                  <c:v>7547.1698113207549</c:v>
                </c:pt>
              </c:numCache>
            </c:numRef>
          </c:val>
        </c:ser>
        <c:ser>
          <c:idx val="1"/>
          <c:order val="1"/>
          <c:tx>
            <c:strRef>
              <c:f>Formulas!$CN$12</c:f>
              <c:strCache>
                <c:ptCount val="1"/>
                <c:pt idx="0">
                  <c:v>Transitional Housing</c:v>
                </c:pt>
              </c:strCache>
            </c:strRef>
          </c:tx>
          <c:invertIfNegative val="0"/>
          <c:dLbls>
            <c:numFmt formatCode="&quot;$&quot;#,###;;;" sourceLinked="0"/>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Formulas!$CO$10:$CP$10</c:f>
              <c:strCache>
                <c:ptCount val="2"/>
                <c:pt idx="0">
                  <c:v>Cost/Exit</c:v>
                </c:pt>
                <c:pt idx="1">
                  <c:v>Cost/PH Exit</c:v>
                </c:pt>
              </c:strCache>
            </c:strRef>
          </c:cat>
          <c:val>
            <c:numRef>
              <c:f>Formulas!$CO$12:$CP$12</c:f>
              <c:numCache>
                <c:formatCode>"$"#,##0.00</c:formatCode>
                <c:ptCount val="2"/>
                <c:pt idx="0">
                  <c:v>7659.5744680851067</c:v>
                </c:pt>
                <c:pt idx="1">
                  <c:v>18367.34693877551</c:v>
                </c:pt>
              </c:numCache>
            </c:numRef>
          </c:val>
        </c:ser>
        <c:ser>
          <c:idx val="2"/>
          <c:order val="2"/>
          <c:tx>
            <c:strRef>
              <c:f>Formulas!$CN$13</c:f>
              <c:strCache>
                <c:ptCount val="1"/>
                <c:pt idx="0">
                  <c:v>Rapid Re-Housing</c:v>
                </c:pt>
              </c:strCache>
            </c:strRef>
          </c:tx>
          <c:invertIfNegative val="0"/>
          <c:dLbls>
            <c:numFmt formatCode="&quot;$&quot;#,###;;;" sourceLinked="0"/>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Formulas!$CO$10:$CP$10</c:f>
              <c:strCache>
                <c:ptCount val="2"/>
                <c:pt idx="0">
                  <c:v>Cost/Exit</c:v>
                </c:pt>
                <c:pt idx="1">
                  <c:v>Cost/PH Exit</c:v>
                </c:pt>
              </c:strCache>
            </c:strRef>
          </c:cat>
          <c:val>
            <c:numRef>
              <c:f>Formulas!$CO$13:$CP$13</c:f>
              <c:numCache>
                <c:formatCode>"$"#,##0.00</c:formatCode>
                <c:ptCount val="2"/>
                <c:pt idx="0">
                  <c:v>4300</c:v>
                </c:pt>
                <c:pt idx="1">
                  <c:v>5758.9285714285716</c:v>
                </c:pt>
              </c:numCache>
            </c:numRef>
          </c:val>
        </c:ser>
        <c:dLbls>
          <c:showLegendKey val="0"/>
          <c:showVal val="1"/>
          <c:showCatName val="0"/>
          <c:showSerName val="0"/>
          <c:showPercent val="0"/>
          <c:showBubbleSize val="0"/>
        </c:dLbls>
        <c:gapWidth val="75"/>
        <c:axId val="604261992"/>
        <c:axId val="554674176"/>
      </c:barChart>
      <c:catAx>
        <c:axId val="604261992"/>
        <c:scaling>
          <c:orientation val="minMax"/>
        </c:scaling>
        <c:delete val="0"/>
        <c:axPos val="b"/>
        <c:numFmt formatCode="General" sourceLinked="0"/>
        <c:majorTickMark val="none"/>
        <c:minorTickMark val="none"/>
        <c:tickLblPos val="nextTo"/>
        <c:crossAx val="554674176"/>
        <c:crosses val="autoZero"/>
        <c:auto val="1"/>
        <c:lblAlgn val="ctr"/>
        <c:lblOffset val="100"/>
        <c:noMultiLvlLbl val="0"/>
      </c:catAx>
      <c:valAx>
        <c:axId val="554674176"/>
        <c:scaling>
          <c:orientation val="minMax"/>
        </c:scaling>
        <c:delete val="0"/>
        <c:axPos val="l"/>
        <c:majorGridlines/>
        <c:numFmt formatCode="&quot;$&quot;#,##0" sourceLinked="0"/>
        <c:majorTickMark val="none"/>
        <c:minorTickMark val="none"/>
        <c:tickLblPos val="nextTo"/>
        <c:spPr>
          <a:ln w="9525">
            <a:noFill/>
          </a:ln>
        </c:spPr>
        <c:crossAx val="604261992"/>
        <c:crosses val="autoZero"/>
        <c:crossBetween val="between"/>
      </c:valAx>
      <c:spPr>
        <a:solidFill>
          <a:srgbClr val="C0504D">
            <a:lumMod val="20000"/>
            <a:lumOff val="80000"/>
            <a:alpha val="25000"/>
          </a:srgbClr>
        </a:solidFill>
      </c:spPr>
    </c:plotArea>
    <c:legend>
      <c:legendPos val="b"/>
      <c:overlay val="0"/>
    </c:legend>
    <c:plotVisOnly val="1"/>
    <c:dispBlanksAs val="gap"/>
    <c:showDLblsOverMax val="0"/>
  </c:chart>
  <c:spPr>
    <a:solidFill>
      <a:srgbClr val="C0504D">
        <a:lumMod val="20000"/>
        <a:lumOff val="80000"/>
        <a:alpha val="25000"/>
      </a:srgbClr>
    </a:solidFill>
  </c:spPr>
  <c:printSettings>
    <c:headerFooter/>
    <c:pageMargins b="0.75000000000000555" l="0.70000000000000062" r="0.70000000000000062" t="0.7500000000000055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pPr>
            <a:r>
              <a:rPr lang="en-US" sz="1400"/>
              <a:t>5B. Cost Per Exit</a:t>
            </a:r>
          </a:p>
          <a:p>
            <a:pPr>
              <a:defRPr sz="1400"/>
            </a:pPr>
            <a:r>
              <a:rPr lang="en-US" sz="1400"/>
              <a:t>Family </a:t>
            </a:r>
            <a:r>
              <a:rPr lang="en-US" sz="1400" baseline="0"/>
              <a:t>Households</a:t>
            </a:r>
            <a:endParaRPr lang="en-US" sz="1400"/>
          </a:p>
        </c:rich>
      </c:tx>
      <c:overlay val="0"/>
    </c:title>
    <c:autoTitleDeleted val="0"/>
    <c:plotArea>
      <c:layout/>
      <c:barChart>
        <c:barDir val="col"/>
        <c:grouping val="clustered"/>
        <c:varyColors val="0"/>
        <c:ser>
          <c:idx val="0"/>
          <c:order val="0"/>
          <c:tx>
            <c:strRef>
              <c:f>Formulas!$CN$18</c:f>
              <c:strCache>
                <c:ptCount val="1"/>
                <c:pt idx="0">
                  <c:v>Emergency Shelter</c:v>
                </c:pt>
              </c:strCache>
            </c:strRef>
          </c:tx>
          <c:invertIfNegative val="0"/>
          <c:dLbls>
            <c:numFmt formatCode="&quot;$&quot;#,###;;;" sourceLinked="0"/>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Formulas!$CO$10:$CP$10</c:f>
              <c:strCache>
                <c:ptCount val="2"/>
                <c:pt idx="0">
                  <c:v>Cost/Exit</c:v>
                </c:pt>
                <c:pt idx="1">
                  <c:v>Cost/PH Exit</c:v>
                </c:pt>
              </c:strCache>
            </c:strRef>
          </c:cat>
          <c:val>
            <c:numRef>
              <c:f>Formulas!$CO$18:$CP$18</c:f>
              <c:numCache>
                <c:formatCode>"$"#,##0.00</c:formatCode>
                <c:ptCount val="2"/>
                <c:pt idx="0">
                  <c:v>2790.6976744186045</c:v>
                </c:pt>
                <c:pt idx="1">
                  <c:v>8759.1240875912408</c:v>
                </c:pt>
              </c:numCache>
            </c:numRef>
          </c:val>
        </c:ser>
        <c:ser>
          <c:idx val="1"/>
          <c:order val="1"/>
          <c:tx>
            <c:strRef>
              <c:f>Formulas!$CN$19</c:f>
              <c:strCache>
                <c:ptCount val="1"/>
                <c:pt idx="0">
                  <c:v>Transitional Housing</c:v>
                </c:pt>
              </c:strCache>
            </c:strRef>
          </c:tx>
          <c:invertIfNegative val="0"/>
          <c:dLbls>
            <c:numFmt formatCode="&quot;$&quot;#,###;;;" sourceLinked="0"/>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Formulas!$CO$10:$CP$10</c:f>
              <c:strCache>
                <c:ptCount val="2"/>
                <c:pt idx="0">
                  <c:v>Cost/Exit</c:v>
                </c:pt>
                <c:pt idx="1">
                  <c:v>Cost/PH Exit</c:v>
                </c:pt>
              </c:strCache>
            </c:strRef>
          </c:cat>
          <c:val>
            <c:numRef>
              <c:f>Formulas!$CO$19:$CP$19</c:f>
              <c:numCache>
                <c:formatCode>"$"#,##0.00</c:formatCode>
                <c:ptCount val="2"/>
                <c:pt idx="0">
                  <c:v>10526.315789473685</c:v>
                </c:pt>
                <c:pt idx="1">
                  <c:v>18987.3417721519</c:v>
                </c:pt>
              </c:numCache>
            </c:numRef>
          </c:val>
        </c:ser>
        <c:ser>
          <c:idx val="2"/>
          <c:order val="2"/>
          <c:tx>
            <c:strRef>
              <c:f>Formulas!$CN$20</c:f>
              <c:strCache>
                <c:ptCount val="1"/>
                <c:pt idx="0">
                  <c:v>Rapid Re-Housing</c:v>
                </c:pt>
              </c:strCache>
            </c:strRef>
          </c:tx>
          <c:invertIfNegative val="0"/>
          <c:dLbls>
            <c:numFmt formatCode="&quot;$&quot;#,###;;;" sourceLinked="0"/>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Formulas!$CO$10:$CP$10</c:f>
              <c:strCache>
                <c:ptCount val="2"/>
                <c:pt idx="0">
                  <c:v>Cost/Exit</c:v>
                </c:pt>
                <c:pt idx="1">
                  <c:v>Cost/PH Exit</c:v>
                </c:pt>
              </c:strCache>
            </c:strRef>
          </c:cat>
          <c:val>
            <c:numRef>
              <c:f>Formulas!$CO$20:$CP$20</c:f>
              <c:numCache>
                <c:formatCode>"$"#,##0.00</c:formatCode>
                <c:ptCount val="2"/>
                <c:pt idx="0">
                  <c:v>3090.909090909091</c:v>
                </c:pt>
                <c:pt idx="1">
                  <c:v>3617.0212765957449</c:v>
                </c:pt>
              </c:numCache>
            </c:numRef>
          </c:val>
        </c:ser>
        <c:dLbls>
          <c:showLegendKey val="0"/>
          <c:showVal val="1"/>
          <c:showCatName val="0"/>
          <c:showSerName val="0"/>
          <c:showPercent val="0"/>
          <c:showBubbleSize val="0"/>
        </c:dLbls>
        <c:gapWidth val="75"/>
        <c:axId val="554671432"/>
        <c:axId val="554674568"/>
      </c:barChart>
      <c:catAx>
        <c:axId val="554671432"/>
        <c:scaling>
          <c:orientation val="minMax"/>
        </c:scaling>
        <c:delete val="0"/>
        <c:axPos val="b"/>
        <c:numFmt formatCode="General" sourceLinked="0"/>
        <c:majorTickMark val="none"/>
        <c:minorTickMark val="none"/>
        <c:tickLblPos val="nextTo"/>
        <c:crossAx val="554674568"/>
        <c:crosses val="autoZero"/>
        <c:auto val="1"/>
        <c:lblAlgn val="ctr"/>
        <c:lblOffset val="100"/>
        <c:noMultiLvlLbl val="0"/>
      </c:catAx>
      <c:valAx>
        <c:axId val="554674568"/>
        <c:scaling>
          <c:orientation val="minMax"/>
        </c:scaling>
        <c:delete val="0"/>
        <c:axPos val="l"/>
        <c:majorGridlines/>
        <c:numFmt formatCode="&quot;$&quot;#,##0" sourceLinked="0"/>
        <c:majorTickMark val="none"/>
        <c:minorTickMark val="none"/>
        <c:tickLblPos val="nextTo"/>
        <c:spPr>
          <a:ln w="9525">
            <a:noFill/>
          </a:ln>
        </c:spPr>
        <c:crossAx val="554671432"/>
        <c:crosses val="autoZero"/>
        <c:crossBetween val="between"/>
      </c:valAx>
      <c:spPr>
        <a:solidFill>
          <a:srgbClr val="FFFFCC">
            <a:alpha val="25000"/>
          </a:srgbClr>
        </a:solidFill>
      </c:spPr>
    </c:plotArea>
    <c:legend>
      <c:legendPos val="b"/>
      <c:overlay val="0"/>
    </c:legend>
    <c:plotVisOnly val="1"/>
    <c:dispBlanksAs val="gap"/>
    <c:showDLblsOverMax val="0"/>
  </c:chart>
  <c:spPr>
    <a:solidFill>
      <a:srgbClr val="FFFFCC">
        <a:alpha val="25000"/>
      </a:srgbClr>
    </a:solidFill>
  </c:spPr>
  <c:printSettings>
    <c:headerFooter/>
    <c:pageMargins b="0.75000000000000577" l="0.70000000000000062" r="0.70000000000000062" t="0.75000000000000577"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pPr>
            <a:r>
              <a:rPr lang="en-US" sz="1400"/>
              <a:t>5C. Cost Per Exit</a:t>
            </a:r>
          </a:p>
          <a:p>
            <a:pPr>
              <a:defRPr sz="1400"/>
            </a:pPr>
            <a:r>
              <a:rPr lang="en-US" sz="1400"/>
              <a:t>All </a:t>
            </a:r>
            <a:r>
              <a:rPr lang="en-US" sz="1400" baseline="0"/>
              <a:t>Households</a:t>
            </a:r>
            <a:endParaRPr lang="en-US" sz="1400"/>
          </a:p>
        </c:rich>
      </c:tx>
      <c:overlay val="0"/>
    </c:title>
    <c:autoTitleDeleted val="0"/>
    <c:plotArea>
      <c:layout/>
      <c:barChart>
        <c:barDir val="col"/>
        <c:grouping val="clustered"/>
        <c:varyColors val="0"/>
        <c:ser>
          <c:idx val="0"/>
          <c:order val="0"/>
          <c:tx>
            <c:strRef>
              <c:f>Formulas!$CN$25</c:f>
              <c:strCache>
                <c:ptCount val="1"/>
                <c:pt idx="0">
                  <c:v>Emergency Shelters</c:v>
                </c:pt>
              </c:strCache>
            </c:strRef>
          </c:tx>
          <c:invertIfNegative val="0"/>
          <c:dLbls>
            <c:numFmt formatCode="&quot;$&quot;#,###;;;" sourceLinked="0"/>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Formulas!$CO$10:$CP$10</c:f>
              <c:strCache>
                <c:ptCount val="2"/>
                <c:pt idx="0">
                  <c:v>Cost/Exit</c:v>
                </c:pt>
                <c:pt idx="1">
                  <c:v>Cost/PH Exit</c:v>
                </c:pt>
              </c:strCache>
            </c:strRef>
          </c:cat>
          <c:val>
            <c:numRef>
              <c:f>Formulas!$CO$25:$CP$25</c:f>
              <c:numCache>
                <c:formatCode>"$"#,##0.00</c:formatCode>
                <c:ptCount val="2"/>
                <c:pt idx="0">
                  <c:v>1616.1616161616162</c:v>
                </c:pt>
                <c:pt idx="1">
                  <c:v>7960.1990049751248</c:v>
                </c:pt>
              </c:numCache>
            </c:numRef>
          </c:val>
        </c:ser>
        <c:ser>
          <c:idx val="1"/>
          <c:order val="1"/>
          <c:tx>
            <c:strRef>
              <c:f>Formulas!$CN$26</c:f>
              <c:strCache>
                <c:ptCount val="1"/>
                <c:pt idx="0">
                  <c:v>Transitional Housing</c:v>
                </c:pt>
              </c:strCache>
            </c:strRef>
          </c:tx>
          <c:invertIfNegative val="0"/>
          <c:dLbls>
            <c:numFmt formatCode="&quot;$&quot;#,###;;;" sourceLinked="0"/>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Formulas!$CO$10:$CP$10</c:f>
              <c:strCache>
                <c:ptCount val="2"/>
                <c:pt idx="0">
                  <c:v>Cost/Exit</c:v>
                </c:pt>
                <c:pt idx="1">
                  <c:v>Cost/PH Exit</c:v>
                </c:pt>
              </c:strCache>
            </c:strRef>
          </c:cat>
          <c:val>
            <c:numRef>
              <c:f>Formulas!$CO$26:$CP$26</c:f>
              <c:numCache>
                <c:formatCode>"$"#,##0.00</c:formatCode>
                <c:ptCount val="2"/>
                <c:pt idx="0">
                  <c:v>9230.7692307692305</c:v>
                </c:pt>
                <c:pt idx="1">
                  <c:v>18750</c:v>
                </c:pt>
              </c:numCache>
            </c:numRef>
          </c:val>
        </c:ser>
        <c:ser>
          <c:idx val="2"/>
          <c:order val="2"/>
          <c:tx>
            <c:strRef>
              <c:f>Formulas!$CN$27</c:f>
              <c:strCache>
                <c:ptCount val="1"/>
                <c:pt idx="0">
                  <c:v>Rapid Re-Housing</c:v>
                </c:pt>
              </c:strCache>
            </c:strRef>
          </c:tx>
          <c:invertIfNegative val="0"/>
          <c:dLbls>
            <c:numFmt formatCode="&quot;$&quot;#,###;;;" sourceLinked="0"/>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Formulas!$CO$10:$CP$10</c:f>
              <c:strCache>
                <c:ptCount val="2"/>
                <c:pt idx="0">
                  <c:v>Cost/Exit</c:v>
                </c:pt>
                <c:pt idx="1">
                  <c:v>Cost/PH Exit</c:v>
                </c:pt>
              </c:strCache>
            </c:strRef>
          </c:cat>
          <c:val>
            <c:numRef>
              <c:f>Formulas!$CO$27:$CP$27</c:f>
              <c:numCache>
                <c:formatCode>"$"#,##0.00</c:formatCode>
                <c:ptCount val="2"/>
                <c:pt idx="0">
                  <c:v>3517.6470588235293</c:v>
                </c:pt>
                <c:pt idx="1">
                  <c:v>4308.3573487031699</c:v>
                </c:pt>
              </c:numCache>
            </c:numRef>
          </c:val>
        </c:ser>
        <c:dLbls>
          <c:showLegendKey val="0"/>
          <c:showVal val="1"/>
          <c:showCatName val="0"/>
          <c:showSerName val="0"/>
          <c:showPercent val="0"/>
          <c:showBubbleSize val="0"/>
        </c:dLbls>
        <c:gapWidth val="75"/>
        <c:axId val="554674960"/>
        <c:axId val="554672216"/>
      </c:barChart>
      <c:catAx>
        <c:axId val="554674960"/>
        <c:scaling>
          <c:orientation val="minMax"/>
        </c:scaling>
        <c:delete val="0"/>
        <c:axPos val="b"/>
        <c:numFmt formatCode="General" sourceLinked="0"/>
        <c:majorTickMark val="none"/>
        <c:minorTickMark val="none"/>
        <c:tickLblPos val="nextTo"/>
        <c:crossAx val="554672216"/>
        <c:crosses val="autoZero"/>
        <c:auto val="1"/>
        <c:lblAlgn val="ctr"/>
        <c:lblOffset val="100"/>
        <c:noMultiLvlLbl val="0"/>
      </c:catAx>
      <c:valAx>
        <c:axId val="554672216"/>
        <c:scaling>
          <c:orientation val="minMax"/>
        </c:scaling>
        <c:delete val="0"/>
        <c:axPos val="l"/>
        <c:majorGridlines/>
        <c:numFmt formatCode="&quot;$&quot;#,##0" sourceLinked="0"/>
        <c:majorTickMark val="none"/>
        <c:minorTickMark val="none"/>
        <c:tickLblPos val="nextTo"/>
        <c:spPr>
          <a:ln w="9525">
            <a:noFill/>
          </a:ln>
        </c:spPr>
        <c:crossAx val="554674960"/>
        <c:crosses val="autoZero"/>
        <c:crossBetween val="between"/>
      </c:valAx>
      <c:spPr>
        <a:solidFill>
          <a:sysClr val="window" lastClr="FFFFFF">
            <a:lumMod val="95000"/>
            <a:alpha val="25000"/>
          </a:sysClr>
        </a:solidFill>
      </c:spPr>
    </c:plotArea>
    <c:legend>
      <c:legendPos val="b"/>
      <c:overlay val="0"/>
    </c:legend>
    <c:plotVisOnly val="1"/>
    <c:dispBlanksAs val="gap"/>
    <c:showDLblsOverMax val="0"/>
  </c:chart>
  <c:spPr>
    <a:solidFill>
      <a:sysClr val="window" lastClr="FFFFFF">
        <a:lumMod val="95000"/>
        <a:alpha val="25000"/>
      </a:sysClr>
    </a:solidFill>
  </c:spPr>
  <c:printSettings>
    <c:headerFooter/>
    <c:pageMargins b="0.750000000000006" l="0.70000000000000062" r="0.70000000000000062" t="0.750000000000006"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Formulas!$Z$26</c:f>
          <c:strCache>
            <c:ptCount val="1"/>
            <c:pt idx="0">
              <c:v>6A. Change in Permanent Housing Exits
Single Adults</c:v>
            </c:pt>
          </c:strCache>
        </c:strRef>
      </c:tx>
      <c:layout>
        <c:manualLayout>
          <c:xMode val="edge"/>
          <c:yMode val="edge"/>
          <c:x val="2.4312147135751288E-3"/>
          <c:y val="4.4066396506437832E-3"/>
        </c:manualLayout>
      </c:layout>
      <c:overlay val="0"/>
      <c:txPr>
        <a:bodyPr/>
        <a:lstStyle/>
        <a:p>
          <a:pPr algn="l">
            <a:defRPr sz="1200"/>
          </a:pPr>
          <a:endParaRPr lang="en-US"/>
        </a:p>
      </c:txPr>
    </c:title>
    <c:autoTitleDeleted val="0"/>
    <c:plotArea>
      <c:layout>
        <c:manualLayout>
          <c:layoutTarget val="inner"/>
          <c:xMode val="edge"/>
          <c:yMode val="edge"/>
          <c:x val="9.875237082551E-2"/>
          <c:y val="0.20413706736514403"/>
          <c:w val="0.87781714785651799"/>
          <c:h val="0.63327719451735198"/>
        </c:manualLayout>
      </c:layout>
      <c:barChart>
        <c:barDir val="col"/>
        <c:grouping val="clustered"/>
        <c:varyColors val="0"/>
        <c:ser>
          <c:idx val="2"/>
          <c:order val="2"/>
          <c:tx>
            <c:strRef>
              <c:f>Formulas!$AE$25</c:f>
              <c:strCache>
                <c:ptCount val="1"/>
                <c:pt idx="0">
                  <c:v>Current PH Exits</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Formulas!$AA$26:$AA$29</c:f>
              <c:strCache>
                <c:ptCount val="4"/>
                <c:pt idx="0">
                  <c:v>ES</c:v>
                </c:pt>
                <c:pt idx="1">
                  <c:v>TH</c:v>
                </c:pt>
                <c:pt idx="2">
                  <c:v>RR</c:v>
                </c:pt>
                <c:pt idx="3">
                  <c:v>All Programs</c:v>
                </c:pt>
              </c:strCache>
            </c:strRef>
          </c:cat>
          <c:val>
            <c:numRef>
              <c:f>Formulas!$AE$26:$AE$29</c:f>
              <c:numCache>
                <c:formatCode>#,##0</c:formatCode>
                <c:ptCount val="4"/>
                <c:pt idx="0">
                  <c:v>265</c:v>
                </c:pt>
                <c:pt idx="1">
                  <c:v>98</c:v>
                </c:pt>
                <c:pt idx="2">
                  <c:v>112</c:v>
                </c:pt>
                <c:pt idx="3">
                  <c:v>475</c:v>
                </c:pt>
              </c:numCache>
            </c:numRef>
          </c:val>
        </c:ser>
        <c:ser>
          <c:idx val="3"/>
          <c:order val="3"/>
          <c:tx>
            <c:strRef>
              <c:f>Formulas!$AF$25</c:f>
              <c:strCache>
                <c:ptCount val="1"/>
                <c:pt idx="0">
                  <c:v>New PH Exits</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Formulas!$AA$26:$AA$29</c:f>
              <c:strCache>
                <c:ptCount val="4"/>
                <c:pt idx="0">
                  <c:v>ES</c:v>
                </c:pt>
                <c:pt idx="1">
                  <c:v>TH</c:v>
                </c:pt>
                <c:pt idx="2">
                  <c:v>RR</c:v>
                </c:pt>
                <c:pt idx="3">
                  <c:v>All Programs</c:v>
                </c:pt>
              </c:strCache>
            </c:strRef>
          </c:cat>
          <c:val>
            <c:numRef>
              <c:f>Formulas!$AF$26:$AF$29</c:f>
              <c:numCache>
                <c:formatCode>#,##0</c:formatCode>
                <c:ptCount val="4"/>
                <c:pt idx="0">
                  <c:v>265</c:v>
                </c:pt>
                <c:pt idx="1">
                  <c:v>98</c:v>
                </c:pt>
                <c:pt idx="2">
                  <c:v>112</c:v>
                </c:pt>
                <c:pt idx="3">
                  <c:v>475</c:v>
                </c:pt>
              </c:numCache>
            </c:numRef>
          </c:val>
        </c:ser>
        <c:dLbls>
          <c:showLegendKey val="0"/>
          <c:showVal val="1"/>
          <c:showCatName val="0"/>
          <c:showSerName val="0"/>
          <c:showPercent val="0"/>
          <c:showBubbleSize val="0"/>
        </c:dLbls>
        <c:gapWidth val="75"/>
        <c:axId val="554673392"/>
        <c:axId val="554673784"/>
      </c:barChart>
      <c:barChart>
        <c:barDir val="col"/>
        <c:grouping val="clustered"/>
        <c:varyColors val="0"/>
        <c:ser>
          <c:idx val="0"/>
          <c:order val="0"/>
          <c:tx>
            <c:strRef>
              <c:f>Formulas!$AB$25</c:f>
              <c:strCache>
                <c:ptCount val="1"/>
                <c:pt idx="0">
                  <c:v>Current PH Exits</c:v>
                </c:pt>
              </c:strCache>
            </c:strRef>
          </c:tx>
          <c:invertIfNegative val="0"/>
          <c:dLbls>
            <c:delete val="1"/>
          </c:dLbls>
          <c:cat>
            <c:strRef>
              <c:f>Formulas!$AA$26:$AA$29</c:f>
              <c:strCache>
                <c:ptCount val="4"/>
                <c:pt idx="0">
                  <c:v>ES</c:v>
                </c:pt>
                <c:pt idx="1">
                  <c:v>TH</c:v>
                </c:pt>
                <c:pt idx="2">
                  <c:v>RR</c:v>
                </c:pt>
                <c:pt idx="3">
                  <c:v>All Programs</c:v>
                </c:pt>
              </c:strCache>
            </c:strRef>
          </c:cat>
          <c:val>
            <c:numRef>
              <c:f>Formulas!$AB$26:$AB$29</c:f>
              <c:numCache>
                <c:formatCode>#,##0</c:formatCode>
                <c:ptCount val="4"/>
                <c:pt idx="0">
                  <c:v>265</c:v>
                </c:pt>
                <c:pt idx="1">
                  <c:v>98</c:v>
                </c:pt>
                <c:pt idx="2">
                  <c:v>112</c:v>
                </c:pt>
                <c:pt idx="3">
                  <c:v>475</c:v>
                </c:pt>
              </c:numCache>
            </c:numRef>
          </c:val>
        </c:ser>
        <c:ser>
          <c:idx val="1"/>
          <c:order val="1"/>
          <c:tx>
            <c:strRef>
              <c:f>Formulas!$AC$25</c:f>
              <c:strCache>
                <c:ptCount val="1"/>
                <c:pt idx="0">
                  <c:v>New PH Exits</c:v>
                </c:pt>
              </c:strCache>
            </c:strRef>
          </c:tx>
          <c:invertIfNegative val="0"/>
          <c:dLbls>
            <c:dLbl>
              <c:idx val="0"/>
              <c:tx>
                <c:strRef>
                  <c:f>Formulas!$AD$26</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{DDBB131B-2A1C-470A-9A00-BC46707C9333}</c15:txfldGUID>
                      <c15:f>Formulas!$AD$26</c15:f>
                      <c15:dlblFieldTableCache>
                        <c:ptCount val="1"/>
                      </c15:dlblFieldTableCache>
                    </c15:dlblFTEntry>
                  </c15:dlblFieldTable>
                  <c15:showDataLabelsRange val="0"/>
                </c:ext>
              </c:extLst>
            </c:dLbl>
            <c:dLbl>
              <c:idx val="1"/>
              <c:tx>
                <c:strRef>
                  <c:f>Formulas!$AD$27</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{69EB90BA-A01E-4C36-A4F7-B39C5CB014F0}</c15:txfldGUID>
                      <c15:f>Formulas!$AD$27</c15:f>
                      <c15:dlblFieldTableCache>
                        <c:ptCount val="1"/>
                      </c15:dlblFieldTableCache>
                    </c15:dlblFTEntry>
                  </c15:dlblFieldTable>
                  <c15:showDataLabelsRange val="0"/>
                </c:ext>
              </c:extLst>
            </c:dLbl>
            <c:dLbl>
              <c:idx val="2"/>
              <c:tx>
                <c:strRef>
                  <c:f>Formulas!$AD$28</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{F7F50378-A08C-4C2A-98C6-BD9E527C12B6}</c15:txfldGUID>
                      <c15:f>Formulas!$AD$28</c15:f>
                      <c15:dlblFieldTableCache>
                        <c:ptCount val="1"/>
                      </c15:dlblFieldTableCache>
                    </c15:dlblFTEntry>
                  </c15:dlblFieldTable>
                  <c15:showDataLabelsRange val="0"/>
                </c:ext>
              </c:extLst>
            </c:dLbl>
            <c:dLbl>
              <c:idx val="3"/>
              <c:tx>
                <c:strRef>
                  <c:f>Formulas!$AD$29</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{AC1A81DC-3196-4C25-922F-84576C7A0E57}</c15:txfldGUID>
                      <c15:f>Formulas!$AD$29</c15:f>
                      <c15:dlblFieldTableCache>
                        <c:ptCount val="1"/>
                      </c15:dlblFieldTableCache>
                    </c15:dlblFTEntry>
                  </c15:dlblFieldTable>
                  <c15:showDataLabelsRange val="0"/>
                </c:ext>
              </c:extLst>
            </c:dLbl>
            <c:spPr>
              <a:noFill/>
              <a:ln>
                <a:noFill/>
              </a:ln>
              <a:effectLst/>
            </c:spPr>
            <c:txPr>
              <a:bodyPr/>
              <a:lstStyle/>
              <a:p>
                <a:pPr>
                  <a:defRPr sz="1100"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Formulas!$AA$26:$AA$29</c:f>
              <c:strCache>
                <c:ptCount val="4"/>
                <c:pt idx="0">
                  <c:v>ES</c:v>
                </c:pt>
                <c:pt idx="1">
                  <c:v>TH</c:v>
                </c:pt>
                <c:pt idx="2">
                  <c:v>RR</c:v>
                </c:pt>
                <c:pt idx="3">
                  <c:v>All Programs</c:v>
                </c:pt>
              </c:strCache>
            </c:strRef>
          </c:cat>
          <c:val>
            <c:numRef>
              <c:f>Formulas!$AC$26:$AC$29</c:f>
              <c:numCache>
                <c:formatCode>#,##0</c:formatCode>
                <c:ptCount val="4"/>
                <c:pt idx="0">
                  <c:v>265</c:v>
                </c:pt>
                <c:pt idx="1">
                  <c:v>98</c:v>
                </c:pt>
                <c:pt idx="2">
                  <c:v>112</c:v>
                </c:pt>
                <c:pt idx="3">
                  <c:v>475</c:v>
                </c:pt>
              </c:numCache>
            </c:numRef>
          </c:val>
        </c:ser>
        <c:dLbls>
          <c:showLegendKey val="0"/>
          <c:showVal val="1"/>
          <c:showCatName val="0"/>
          <c:showSerName val="0"/>
          <c:showPercent val="0"/>
          <c:showBubbleSize val="0"/>
        </c:dLbls>
        <c:gapWidth val="75"/>
        <c:axId val="559406048"/>
        <c:axId val="559409184"/>
      </c:barChart>
      <c:catAx>
        <c:axId val="554673392"/>
        <c:scaling>
          <c:orientation val="minMax"/>
        </c:scaling>
        <c:delete val="0"/>
        <c:axPos val="b"/>
        <c:numFmt formatCode="General" sourceLinked="0"/>
        <c:majorTickMark val="none"/>
        <c:minorTickMark val="none"/>
        <c:tickLblPos val="nextTo"/>
        <c:crossAx val="554673784"/>
        <c:crosses val="autoZero"/>
        <c:auto val="1"/>
        <c:lblAlgn val="ctr"/>
        <c:lblOffset val="100"/>
        <c:noMultiLvlLbl val="0"/>
      </c:catAx>
      <c:valAx>
        <c:axId val="554673784"/>
        <c:scaling>
          <c:orientation val="minMax"/>
        </c:scaling>
        <c:delete val="0"/>
        <c:axPos val="l"/>
        <c:majorGridlines/>
        <c:numFmt formatCode="#,##0" sourceLinked="1"/>
        <c:majorTickMark val="none"/>
        <c:minorTickMark val="none"/>
        <c:tickLblPos val="nextTo"/>
        <c:crossAx val="554673392"/>
        <c:crosses val="autoZero"/>
        <c:crossBetween val="between"/>
      </c:valAx>
      <c:valAx>
        <c:axId val="559409184"/>
        <c:scaling>
          <c:orientation val="minMax"/>
        </c:scaling>
        <c:delete val="1"/>
        <c:axPos val="r"/>
        <c:numFmt formatCode="#,##0" sourceLinked="1"/>
        <c:majorTickMark val="out"/>
        <c:minorTickMark val="none"/>
        <c:tickLblPos val="none"/>
        <c:crossAx val="559406048"/>
        <c:crosses val="max"/>
        <c:crossBetween val="between"/>
      </c:valAx>
      <c:catAx>
        <c:axId val="559406048"/>
        <c:scaling>
          <c:orientation val="minMax"/>
        </c:scaling>
        <c:delete val="1"/>
        <c:axPos val="b"/>
        <c:numFmt formatCode="General" sourceLinked="1"/>
        <c:majorTickMark val="out"/>
        <c:minorTickMark val="none"/>
        <c:tickLblPos val="none"/>
        <c:crossAx val="559409184"/>
        <c:crosses val="autoZero"/>
        <c:auto val="1"/>
        <c:lblAlgn val="ctr"/>
        <c:lblOffset val="100"/>
        <c:noMultiLvlLbl val="0"/>
      </c:catAx>
      <c:spPr>
        <a:solidFill>
          <a:srgbClr val="C0504D">
            <a:lumMod val="20000"/>
            <a:lumOff val="80000"/>
            <a:alpha val="25000"/>
          </a:srgbClr>
        </a:solidFill>
      </c:spPr>
    </c:plotArea>
    <c:legend>
      <c:legendPos val="b"/>
      <c:legendEntry>
        <c:idx val="0"/>
        <c:delete val="1"/>
      </c:legendEntry>
      <c:legendEntry>
        <c:idx val="1"/>
        <c:delete val="1"/>
      </c:legendEntry>
      <c:layout>
        <c:manualLayout>
          <c:xMode val="edge"/>
          <c:yMode val="edge"/>
          <c:x val="0.26490988626422074"/>
          <c:y val="0.91628280839894949"/>
          <c:w val="0.47018000874890636"/>
          <c:h val="8.3717191601050026E-2"/>
        </c:manualLayout>
      </c:layout>
      <c:overlay val="0"/>
    </c:legend>
    <c:plotVisOnly val="1"/>
    <c:dispBlanksAs val="gap"/>
    <c:showDLblsOverMax val="0"/>
  </c:chart>
  <c:spPr>
    <a:solidFill>
      <a:srgbClr val="C0504D">
        <a:lumMod val="20000"/>
        <a:lumOff val="80000"/>
        <a:alpha val="50000"/>
      </a:srgbClr>
    </a:solidFill>
  </c:spPr>
  <c:printSettings>
    <c:headerFooter>
      <c:oddHeader>&amp;L&amp;G&amp;C&amp;"Calibri,Bold"Outcome Improvement Calculator:
CHANGE IN PH EXIT RATE&amp;R&amp;G</c:oddHeader>
    </c:headerFooter>
    <c:pageMargins b="0.750000000000006" l="0.70000000000000062" r="0.70000000000000062" t="0.750000000000006" header="0.30000000000000032" footer="0.30000000000000032"/>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Formulas!$Z$38</c:f>
          <c:strCache>
            <c:ptCount val="1"/>
            <c:pt idx="0">
              <c:v>6B. Change in Permanent Housing Exits
Family Households</c:v>
            </c:pt>
          </c:strCache>
        </c:strRef>
      </c:tx>
      <c:layout>
        <c:manualLayout>
          <c:xMode val="edge"/>
          <c:yMode val="edge"/>
          <c:x val="1.0011258025382503E-3"/>
          <c:y val="9.1389865009208846E-3"/>
        </c:manualLayout>
      </c:layout>
      <c:overlay val="0"/>
      <c:txPr>
        <a:bodyPr/>
        <a:lstStyle/>
        <a:p>
          <a:pPr algn="l">
            <a:defRPr sz="1200"/>
          </a:pPr>
          <a:endParaRPr lang="en-US"/>
        </a:p>
      </c:txPr>
    </c:title>
    <c:autoTitleDeleted val="0"/>
    <c:plotArea>
      <c:layout>
        <c:manualLayout>
          <c:layoutTarget val="inner"/>
          <c:xMode val="edge"/>
          <c:yMode val="edge"/>
          <c:x val="0.10708573928259073"/>
          <c:y val="0.19086638180336174"/>
          <c:w val="0.86235870516185453"/>
          <c:h val="0.62795518716078491"/>
        </c:manualLayout>
      </c:layout>
      <c:barChart>
        <c:barDir val="col"/>
        <c:grouping val="clustered"/>
        <c:varyColors val="0"/>
        <c:ser>
          <c:idx val="2"/>
          <c:order val="2"/>
          <c:tx>
            <c:strRef>
              <c:f>Formulas!$AE$37</c:f>
              <c:strCache>
                <c:ptCount val="1"/>
                <c:pt idx="0">
                  <c:v>Current PH Exits</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Formulas!$AA$38:$AA$41</c:f>
              <c:strCache>
                <c:ptCount val="4"/>
                <c:pt idx="0">
                  <c:v>ES</c:v>
                </c:pt>
                <c:pt idx="1">
                  <c:v>TH</c:v>
                </c:pt>
                <c:pt idx="2">
                  <c:v>RR</c:v>
                </c:pt>
                <c:pt idx="3">
                  <c:v>All Programs</c:v>
                </c:pt>
              </c:strCache>
            </c:strRef>
          </c:cat>
          <c:val>
            <c:numRef>
              <c:f>Formulas!$AE$38:$AE$41</c:f>
              <c:numCache>
                <c:formatCode>#,##0</c:formatCode>
                <c:ptCount val="4"/>
                <c:pt idx="0">
                  <c:v>137</c:v>
                </c:pt>
                <c:pt idx="1">
                  <c:v>158</c:v>
                </c:pt>
                <c:pt idx="2">
                  <c:v>235</c:v>
                </c:pt>
                <c:pt idx="3">
                  <c:v>530</c:v>
                </c:pt>
              </c:numCache>
            </c:numRef>
          </c:val>
        </c:ser>
        <c:ser>
          <c:idx val="3"/>
          <c:order val="3"/>
          <c:tx>
            <c:strRef>
              <c:f>Formulas!$AF$37</c:f>
              <c:strCache>
                <c:ptCount val="1"/>
                <c:pt idx="0">
                  <c:v>New PH Exits</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Formulas!$AA$38:$AA$41</c:f>
              <c:strCache>
                <c:ptCount val="4"/>
                <c:pt idx="0">
                  <c:v>ES</c:v>
                </c:pt>
                <c:pt idx="1">
                  <c:v>TH</c:v>
                </c:pt>
                <c:pt idx="2">
                  <c:v>RR</c:v>
                </c:pt>
                <c:pt idx="3">
                  <c:v>All Programs</c:v>
                </c:pt>
              </c:strCache>
            </c:strRef>
          </c:cat>
          <c:val>
            <c:numRef>
              <c:f>Formulas!$AF$38:$AF$41</c:f>
              <c:numCache>
                <c:formatCode>#,##0</c:formatCode>
                <c:ptCount val="4"/>
                <c:pt idx="0">
                  <c:v>137</c:v>
                </c:pt>
                <c:pt idx="1">
                  <c:v>157.99999999999997</c:v>
                </c:pt>
                <c:pt idx="2">
                  <c:v>235</c:v>
                </c:pt>
                <c:pt idx="3">
                  <c:v>530</c:v>
                </c:pt>
              </c:numCache>
            </c:numRef>
          </c:val>
        </c:ser>
        <c:dLbls>
          <c:showLegendKey val="0"/>
          <c:showVal val="1"/>
          <c:showCatName val="0"/>
          <c:showSerName val="0"/>
          <c:showPercent val="0"/>
          <c:showBubbleSize val="0"/>
        </c:dLbls>
        <c:gapWidth val="75"/>
        <c:axId val="559406832"/>
        <c:axId val="559405656"/>
      </c:barChart>
      <c:barChart>
        <c:barDir val="col"/>
        <c:grouping val="clustered"/>
        <c:varyColors val="0"/>
        <c:ser>
          <c:idx val="0"/>
          <c:order val="0"/>
          <c:tx>
            <c:strRef>
              <c:f>Formulas!$AB$37</c:f>
              <c:strCache>
                <c:ptCount val="1"/>
                <c:pt idx="0">
                  <c:v>Current PH Exits</c:v>
                </c:pt>
              </c:strCache>
            </c:strRef>
          </c:tx>
          <c:invertIfNegative val="0"/>
          <c:dLbls>
            <c:delete val="1"/>
          </c:dLbls>
          <c:cat>
            <c:strRef>
              <c:f>Formulas!$AA$38:$AA$41</c:f>
              <c:strCache>
                <c:ptCount val="4"/>
                <c:pt idx="0">
                  <c:v>ES</c:v>
                </c:pt>
                <c:pt idx="1">
                  <c:v>TH</c:v>
                </c:pt>
                <c:pt idx="2">
                  <c:v>RR</c:v>
                </c:pt>
                <c:pt idx="3">
                  <c:v>All Programs</c:v>
                </c:pt>
              </c:strCache>
            </c:strRef>
          </c:cat>
          <c:val>
            <c:numRef>
              <c:f>Formulas!$AB$38:$AB$41</c:f>
              <c:numCache>
                <c:formatCode>#,##0</c:formatCode>
                <c:ptCount val="4"/>
                <c:pt idx="0">
                  <c:v>137</c:v>
                </c:pt>
                <c:pt idx="1">
                  <c:v>158</c:v>
                </c:pt>
                <c:pt idx="2">
                  <c:v>235</c:v>
                </c:pt>
                <c:pt idx="3">
                  <c:v>530</c:v>
                </c:pt>
              </c:numCache>
            </c:numRef>
          </c:val>
        </c:ser>
        <c:ser>
          <c:idx val="1"/>
          <c:order val="1"/>
          <c:tx>
            <c:strRef>
              <c:f>Formulas!$AC$37</c:f>
              <c:strCache>
                <c:ptCount val="1"/>
                <c:pt idx="0">
                  <c:v>New PH Exits</c:v>
                </c:pt>
              </c:strCache>
            </c:strRef>
          </c:tx>
          <c:invertIfNegative val="0"/>
          <c:dLbls>
            <c:dLbl>
              <c:idx val="0"/>
              <c:tx>
                <c:strRef>
                  <c:f>Formulas!$AD$38</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{F7797F92-4903-4AA6-B091-D1840ACC1D57}</c15:txfldGUID>
                      <c15:f>Formulas!$AD$38</c15:f>
                      <c15:dlblFieldTableCache>
                        <c:ptCount val="1"/>
                      </c15:dlblFieldTableCache>
                    </c15:dlblFTEntry>
                  </c15:dlblFieldTable>
                  <c15:showDataLabelsRange val="0"/>
                </c:ext>
              </c:extLst>
            </c:dLbl>
            <c:dLbl>
              <c:idx val="1"/>
              <c:tx>
                <c:strRef>
                  <c:f>Formulas!$AD$39</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{303DCB72-C31D-4DFA-BD15-7248A65618F8}</c15:txfldGUID>
                      <c15:f>Formulas!$AD$39</c15:f>
                      <c15:dlblFieldTableCache>
                        <c:ptCount val="1"/>
                      </c15:dlblFieldTableCache>
                    </c15:dlblFTEntry>
                  </c15:dlblFieldTable>
                  <c15:showDataLabelsRange val="0"/>
                </c:ext>
              </c:extLst>
            </c:dLbl>
            <c:dLbl>
              <c:idx val="2"/>
              <c:tx>
                <c:strRef>
                  <c:f>Formulas!$AD$40</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{F5FD0509-AC3D-412A-A060-23FB2CDD8950}</c15:txfldGUID>
                      <c15:f>Formulas!$AD$40</c15:f>
                      <c15:dlblFieldTableCache>
                        <c:ptCount val="1"/>
                      </c15:dlblFieldTableCache>
                    </c15:dlblFTEntry>
                  </c15:dlblFieldTable>
                  <c15:showDataLabelsRange val="0"/>
                </c:ext>
              </c:extLst>
            </c:dLbl>
            <c:dLbl>
              <c:idx val="3"/>
              <c:tx>
                <c:strRef>
                  <c:f>Formulas!$AD$41</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{57B5FAAA-87BB-4576-837D-D9D5D4258E9E}</c15:txfldGUID>
                      <c15:f>Formulas!$AD$41</c15:f>
                      <c15:dlblFieldTableCache>
                        <c:ptCount val="1"/>
                      </c15:dlblFieldTableCache>
                    </c15:dlblFTEntry>
                  </c15:dlblFieldTable>
                  <c15:showDataLabelsRange val="0"/>
                </c:ext>
              </c:extLst>
            </c:dLbl>
            <c:spPr>
              <a:noFill/>
              <a:ln>
                <a:noFill/>
              </a:ln>
              <a:effectLst/>
            </c:spPr>
            <c:txPr>
              <a:bodyPr/>
              <a:lstStyle/>
              <a:p>
                <a:pPr>
                  <a:defRPr sz="1100"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Formulas!$AA$38:$AA$41</c:f>
              <c:strCache>
                <c:ptCount val="4"/>
                <c:pt idx="0">
                  <c:v>ES</c:v>
                </c:pt>
                <c:pt idx="1">
                  <c:v>TH</c:v>
                </c:pt>
                <c:pt idx="2">
                  <c:v>RR</c:v>
                </c:pt>
                <c:pt idx="3">
                  <c:v>All Programs</c:v>
                </c:pt>
              </c:strCache>
            </c:strRef>
          </c:cat>
          <c:val>
            <c:numRef>
              <c:f>Formulas!$AC$38:$AC$41</c:f>
              <c:numCache>
                <c:formatCode>#,##0</c:formatCode>
                <c:ptCount val="4"/>
                <c:pt idx="0">
                  <c:v>137</c:v>
                </c:pt>
                <c:pt idx="1">
                  <c:v>157.99999999999997</c:v>
                </c:pt>
                <c:pt idx="2">
                  <c:v>235</c:v>
                </c:pt>
                <c:pt idx="3">
                  <c:v>530</c:v>
                </c:pt>
              </c:numCache>
            </c:numRef>
          </c:val>
        </c:ser>
        <c:dLbls>
          <c:showLegendKey val="0"/>
          <c:showVal val="1"/>
          <c:showCatName val="0"/>
          <c:showSerName val="0"/>
          <c:showPercent val="0"/>
          <c:showBubbleSize val="0"/>
        </c:dLbls>
        <c:gapWidth val="75"/>
        <c:axId val="559407224"/>
        <c:axId val="559406440"/>
      </c:barChart>
      <c:catAx>
        <c:axId val="559406832"/>
        <c:scaling>
          <c:orientation val="minMax"/>
        </c:scaling>
        <c:delete val="0"/>
        <c:axPos val="b"/>
        <c:numFmt formatCode="General" sourceLinked="0"/>
        <c:majorTickMark val="none"/>
        <c:minorTickMark val="none"/>
        <c:tickLblPos val="nextTo"/>
        <c:crossAx val="559405656"/>
        <c:crosses val="autoZero"/>
        <c:auto val="1"/>
        <c:lblAlgn val="ctr"/>
        <c:lblOffset val="100"/>
        <c:noMultiLvlLbl val="0"/>
      </c:catAx>
      <c:valAx>
        <c:axId val="559405656"/>
        <c:scaling>
          <c:orientation val="minMax"/>
        </c:scaling>
        <c:delete val="0"/>
        <c:axPos val="l"/>
        <c:majorGridlines/>
        <c:numFmt formatCode="#,##0" sourceLinked="1"/>
        <c:majorTickMark val="none"/>
        <c:minorTickMark val="none"/>
        <c:tickLblPos val="nextTo"/>
        <c:crossAx val="559406832"/>
        <c:crosses val="autoZero"/>
        <c:crossBetween val="between"/>
      </c:valAx>
      <c:valAx>
        <c:axId val="559406440"/>
        <c:scaling>
          <c:orientation val="minMax"/>
        </c:scaling>
        <c:delete val="1"/>
        <c:axPos val="r"/>
        <c:numFmt formatCode="#,##0" sourceLinked="1"/>
        <c:majorTickMark val="out"/>
        <c:minorTickMark val="none"/>
        <c:tickLblPos val="none"/>
        <c:crossAx val="559407224"/>
        <c:crosses val="max"/>
        <c:crossBetween val="between"/>
      </c:valAx>
      <c:catAx>
        <c:axId val="559407224"/>
        <c:scaling>
          <c:orientation val="minMax"/>
        </c:scaling>
        <c:delete val="1"/>
        <c:axPos val="b"/>
        <c:numFmt formatCode="General" sourceLinked="1"/>
        <c:majorTickMark val="out"/>
        <c:minorTickMark val="none"/>
        <c:tickLblPos val="none"/>
        <c:crossAx val="559406440"/>
        <c:crosses val="autoZero"/>
        <c:auto val="1"/>
        <c:lblAlgn val="ctr"/>
        <c:lblOffset val="100"/>
        <c:noMultiLvlLbl val="0"/>
      </c:catAx>
      <c:spPr>
        <a:solidFill>
          <a:srgbClr val="FFFFCC">
            <a:alpha val="25000"/>
          </a:srgbClr>
        </a:solidFill>
      </c:spPr>
    </c:plotArea>
    <c:legend>
      <c:legendPos val="b"/>
      <c:legendEntry>
        <c:idx val="0"/>
        <c:delete val="1"/>
      </c:legendEntry>
      <c:legendEntry>
        <c:idx val="1"/>
        <c:delete val="1"/>
      </c:legendEntry>
      <c:layout>
        <c:manualLayout>
          <c:xMode val="edge"/>
          <c:yMode val="edge"/>
          <c:x val="0.26490988626422046"/>
          <c:y val="0.91628280839894949"/>
          <c:w val="0.47018000874890636"/>
          <c:h val="8.3717191601050026E-2"/>
        </c:manualLayout>
      </c:layout>
      <c:overlay val="0"/>
    </c:legend>
    <c:plotVisOnly val="1"/>
    <c:dispBlanksAs val="gap"/>
    <c:showDLblsOverMax val="0"/>
  </c:chart>
  <c:spPr>
    <a:solidFill>
      <a:srgbClr val="FFFFCC">
        <a:alpha val="50000"/>
      </a:srgbClr>
    </a:solidFill>
  </c:spPr>
  <c:printSettings>
    <c:headerFooter/>
    <c:pageMargins b="0.75000000000000577" l="0.70000000000000062" r="0.70000000000000062" t="0.75000000000000577"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Formulas!$Z$50</c:f>
          <c:strCache>
            <c:ptCount val="1"/>
            <c:pt idx="0">
              <c:v>6C. Change in Permanent Housing Exits
All Households</c:v>
            </c:pt>
          </c:strCache>
        </c:strRef>
      </c:tx>
      <c:layout>
        <c:manualLayout>
          <c:xMode val="edge"/>
          <c:yMode val="edge"/>
          <c:x val="1.6795331893400829E-3"/>
          <c:y val="9.0989080648476526E-3"/>
        </c:manualLayout>
      </c:layout>
      <c:overlay val="0"/>
      <c:txPr>
        <a:bodyPr/>
        <a:lstStyle/>
        <a:p>
          <a:pPr algn="l">
            <a:defRPr sz="1200"/>
          </a:pPr>
          <a:endParaRPr lang="en-US"/>
        </a:p>
      </c:txPr>
    </c:title>
    <c:autoTitleDeleted val="0"/>
    <c:plotArea>
      <c:layout>
        <c:manualLayout>
          <c:layoutTarget val="inner"/>
          <c:xMode val="edge"/>
          <c:yMode val="edge"/>
          <c:x val="0.10690233117110542"/>
          <c:y val="0.18399752616772697"/>
          <c:w val="0.86259444644840066"/>
          <c:h val="0.58655931038616127"/>
        </c:manualLayout>
      </c:layout>
      <c:barChart>
        <c:barDir val="col"/>
        <c:grouping val="clustered"/>
        <c:varyColors val="0"/>
        <c:ser>
          <c:idx val="2"/>
          <c:order val="2"/>
          <c:tx>
            <c:strRef>
              <c:f>Formulas!$AE$49</c:f>
              <c:strCache>
                <c:ptCount val="1"/>
                <c:pt idx="0">
                  <c:v>Current PH Exits</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Formulas!$AA$50:$AA$53</c:f>
              <c:strCache>
                <c:ptCount val="4"/>
                <c:pt idx="0">
                  <c:v>ES</c:v>
                </c:pt>
                <c:pt idx="1">
                  <c:v>TH</c:v>
                </c:pt>
                <c:pt idx="2">
                  <c:v>RR</c:v>
                </c:pt>
                <c:pt idx="3">
                  <c:v>All Programs</c:v>
                </c:pt>
              </c:strCache>
            </c:strRef>
          </c:cat>
          <c:val>
            <c:numRef>
              <c:f>Formulas!$AE$50:$AE$53</c:f>
              <c:numCache>
                <c:formatCode>#,##0</c:formatCode>
                <c:ptCount val="4"/>
                <c:pt idx="0">
                  <c:v>402</c:v>
                </c:pt>
                <c:pt idx="1">
                  <c:v>256</c:v>
                </c:pt>
                <c:pt idx="2">
                  <c:v>347</c:v>
                </c:pt>
                <c:pt idx="3">
                  <c:v>1005</c:v>
                </c:pt>
              </c:numCache>
            </c:numRef>
          </c:val>
        </c:ser>
        <c:ser>
          <c:idx val="3"/>
          <c:order val="3"/>
          <c:tx>
            <c:strRef>
              <c:f>Formulas!$AF$49</c:f>
              <c:strCache>
                <c:ptCount val="1"/>
                <c:pt idx="0">
                  <c:v>New PH Exits</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Formulas!$AA$50:$AA$53</c:f>
              <c:strCache>
                <c:ptCount val="4"/>
                <c:pt idx="0">
                  <c:v>ES</c:v>
                </c:pt>
                <c:pt idx="1">
                  <c:v>TH</c:v>
                </c:pt>
                <c:pt idx="2">
                  <c:v>RR</c:v>
                </c:pt>
                <c:pt idx="3">
                  <c:v>All Programs</c:v>
                </c:pt>
              </c:strCache>
            </c:strRef>
          </c:cat>
          <c:val>
            <c:numRef>
              <c:f>Formulas!$AF$50:$AF$53</c:f>
              <c:numCache>
                <c:formatCode>#,##0</c:formatCode>
                <c:ptCount val="4"/>
                <c:pt idx="0">
                  <c:v>402</c:v>
                </c:pt>
                <c:pt idx="1">
                  <c:v>255.99999999999997</c:v>
                </c:pt>
                <c:pt idx="2">
                  <c:v>347</c:v>
                </c:pt>
                <c:pt idx="3">
                  <c:v>1005</c:v>
                </c:pt>
              </c:numCache>
            </c:numRef>
          </c:val>
        </c:ser>
        <c:dLbls>
          <c:showLegendKey val="0"/>
          <c:showVal val="1"/>
          <c:showCatName val="0"/>
          <c:showSerName val="0"/>
          <c:showPercent val="0"/>
          <c:showBubbleSize val="0"/>
        </c:dLbls>
        <c:gapWidth val="75"/>
        <c:axId val="559408008"/>
        <c:axId val="559408400"/>
      </c:barChart>
      <c:barChart>
        <c:barDir val="col"/>
        <c:grouping val="clustered"/>
        <c:varyColors val="0"/>
        <c:ser>
          <c:idx val="0"/>
          <c:order val="0"/>
          <c:tx>
            <c:strRef>
              <c:f>Formulas!$AB$49</c:f>
              <c:strCache>
                <c:ptCount val="1"/>
                <c:pt idx="0">
                  <c:v>Current PH Exits</c:v>
                </c:pt>
              </c:strCache>
            </c:strRef>
          </c:tx>
          <c:invertIfNegative val="0"/>
          <c:dLbls>
            <c:delete val="1"/>
          </c:dLbls>
          <c:cat>
            <c:strRef>
              <c:f>Formulas!$AA$50:$AA$53</c:f>
              <c:strCache>
                <c:ptCount val="4"/>
                <c:pt idx="0">
                  <c:v>ES</c:v>
                </c:pt>
                <c:pt idx="1">
                  <c:v>TH</c:v>
                </c:pt>
                <c:pt idx="2">
                  <c:v>RR</c:v>
                </c:pt>
                <c:pt idx="3">
                  <c:v>All Programs</c:v>
                </c:pt>
              </c:strCache>
            </c:strRef>
          </c:cat>
          <c:val>
            <c:numRef>
              <c:f>Formulas!$AB$50:$AB$53</c:f>
              <c:numCache>
                <c:formatCode>#,##0</c:formatCode>
                <c:ptCount val="4"/>
                <c:pt idx="0">
                  <c:v>402</c:v>
                </c:pt>
                <c:pt idx="1">
                  <c:v>256</c:v>
                </c:pt>
                <c:pt idx="2">
                  <c:v>347</c:v>
                </c:pt>
                <c:pt idx="3">
                  <c:v>1005</c:v>
                </c:pt>
              </c:numCache>
            </c:numRef>
          </c:val>
        </c:ser>
        <c:ser>
          <c:idx val="1"/>
          <c:order val="1"/>
          <c:tx>
            <c:strRef>
              <c:f>Formulas!$AC$49</c:f>
              <c:strCache>
                <c:ptCount val="1"/>
                <c:pt idx="0">
                  <c:v>New PH Exits</c:v>
                </c:pt>
              </c:strCache>
            </c:strRef>
          </c:tx>
          <c:invertIfNegative val="0"/>
          <c:dLbls>
            <c:dLbl>
              <c:idx val="0"/>
              <c:tx>
                <c:strRef>
                  <c:f>Formulas!$AD$50</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{DF92D8BC-885A-4331-8B13-76E7D0E606B7}</c15:txfldGUID>
                      <c15:f>Formulas!$AD$50</c15:f>
                      <c15:dlblFieldTableCache>
                        <c:ptCount val="1"/>
                      </c15:dlblFieldTableCache>
                    </c15:dlblFTEntry>
                  </c15:dlblFieldTable>
                  <c15:showDataLabelsRange val="0"/>
                </c:ext>
              </c:extLst>
            </c:dLbl>
            <c:dLbl>
              <c:idx val="1"/>
              <c:tx>
                <c:strRef>
                  <c:f>Formulas!$AD$51</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{61A29709-7E4E-4B50-B594-56E5375FC6A8}</c15:txfldGUID>
                      <c15:f>Formulas!$AD$51</c15:f>
                      <c15:dlblFieldTableCache>
                        <c:ptCount val="1"/>
                      </c15:dlblFieldTableCache>
                    </c15:dlblFTEntry>
                  </c15:dlblFieldTable>
                  <c15:showDataLabelsRange val="0"/>
                </c:ext>
              </c:extLst>
            </c:dLbl>
            <c:dLbl>
              <c:idx val="2"/>
              <c:tx>
                <c:strRef>
                  <c:f>Formulas!$AD$52</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{A6F51F05-A5A5-430D-9A35-117E28AC2DE2}</c15:txfldGUID>
                      <c15:f>Formulas!$AD$52</c15:f>
                      <c15:dlblFieldTableCache>
                        <c:ptCount val="1"/>
                      </c15:dlblFieldTableCache>
                    </c15:dlblFTEntry>
                  </c15:dlblFieldTable>
                  <c15:showDataLabelsRange val="0"/>
                </c:ext>
              </c:extLst>
            </c:dLbl>
            <c:dLbl>
              <c:idx val="3"/>
              <c:tx>
                <c:strRef>
                  <c:f>Formulas!$AD$53</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{31B41F83-09B9-47C6-9A23-175ADC649C21}</c15:txfldGUID>
                      <c15:f>Formulas!$AD$53</c15:f>
                      <c15:dlblFieldTableCache>
                        <c:ptCount val="1"/>
                      </c15:dlblFieldTableCache>
                    </c15:dlblFTEntry>
                  </c15:dlblFieldTable>
                  <c15:showDataLabelsRange val="0"/>
                </c:ext>
              </c:extLst>
            </c:dLbl>
            <c:spPr>
              <a:noFill/>
              <a:ln>
                <a:noFill/>
              </a:ln>
              <a:effectLst/>
            </c:spPr>
            <c:txPr>
              <a:bodyPr/>
              <a:lstStyle/>
              <a:p>
                <a:pPr>
                  <a:defRPr sz="1100"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Formulas!$AA$50:$AA$53</c:f>
              <c:strCache>
                <c:ptCount val="4"/>
                <c:pt idx="0">
                  <c:v>ES</c:v>
                </c:pt>
                <c:pt idx="1">
                  <c:v>TH</c:v>
                </c:pt>
                <c:pt idx="2">
                  <c:v>RR</c:v>
                </c:pt>
                <c:pt idx="3">
                  <c:v>All Programs</c:v>
                </c:pt>
              </c:strCache>
            </c:strRef>
          </c:cat>
          <c:val>
            <c:numRef>
              <c:f>Formulas!$AC$50:$AC$53</c:f>
              <c:numCache>
                <c:formatCode>#,##0</c:formatCode>
                <c:ptCount val="4"/>
                <c:pt idx="0">
                  <c:v>402</c:v>
                </c:pt>
                <c:pt idx="1">
                  <c:v>255.99999999999997</c:v>
                </c:pt>
                <c:pt idx="2">
                  <c:v>347</c:v>
                </c:pt>
                <c:pt idx="3">
                  <c:v>1005</c:v>
                </c:pt>
              </c:numCache>
            </c:numRef>
          </c:val>
        </c:ser>
        <c:dLbls>
          <c:showLegendKey val="0"/>
          <c:showVal val="1"/>
          <c:showCatName val="0"/>
          <c:showSerName val="0"/>
          <c:showPercent val="0"/>
          <c:showBubbleSize val="0"/>
        </c:dLbls>
        <c:gapWidth val="75"/>
        <c:axId val="605559944"/>
        <c:axId val="605561512"/>
      </c:barChart>
      <c:catAx>
        <c:axId val="559408008"/>
        <c:scaling>
          <c:orientation val="minMax"/>
        </c:scaling>
        <c:delete val="0"/>
        <c:axPos val="b"/>
        <c:numFmt formatCode="General" sourceLinked="0"/>
        <c:majorTickMark val="none"/>
        <c:minorTickMark val="none"/>
        <c:tickLblPos val="nextTo"/>
        <c:crossAx val="559408400"/>
        <c:crosses val="autoZero"/>
        <c:auto val="1"/>
        <c:lblAlgn val="ctr"/>
        <c:lblOffset val="100"/>
        <c:noMultiLvlLbl val="0"/>
      </c:catAx>
      <c:valAx>
        <c:axId val="559408400"/>
        <c:scaling>
          <c:orientation val="minMax"/>
        </c:scaling>
        <c:delete val="0"/>
        <c:axPos val="l"/>
        <c:majorGridlines/>
        <c:numFmt formatCode="#,##0" sourceLinked="1"/>
        <c:majorTickMark val="none"/>
        <c:minorTickMark val="none"/>
        <c:tickLblPos val="nextTo"/>
        <c:crossAx val="559408008"/>
        <c:crosses val="autoZero"/>
        <c:crossBetween val="between"/>
      </c:valAx>
      <c:valAx>
        <c:axId val="605561512"/>
        <c:scaling>
          <c:orientation val="minMax"/>
        </c:scaling>
        <c:delete val="1"/>
        <c:axPos val="r"/>
        <c:numFmt formatCode="#,##0" sourceLinked="1"/>
        <c:majorTickMark val="out"/>
        <c:minorTickMark val="none"/>
        <c:tickLblPos val="none"/>
        <c:crossAx val="605559944"/>
        <c:crosses val="max"/>
        <c:crossBetween val="between"/>
      </c:valAx>
      <c:catAx>
        <c:axId val="605559944"/>
        <c:scaling>
          <c:orientation val="minMax"/>
        </c:scaling>
        <c:delete val="1"/>
        <c:axPos val="b"/>
        <c:numFmt formatCode="General" sourceLinked="1"/>
        <c:majorTickMark val="out"/>
        <c:minorTickMark val="none"/>
        <c:tickLblPos val="none"/>
        <c:crossAx val="605561512"/>
        <c:crosses val="autoZero"/>
        <c:auto val="1"/>
        <c:lblAlgn val="ctr"/>
        <c:lblOffset val="100"/>
        <c:noMultiLvlLbl val="0"/>
      </c:catAx>
      <c:spPr>
        <a:solidFill>
          <a:sysClr val="window" lastClr="FFFFFF">
            <a:lumMod val="95000"/>
            <a:alpha val="25000"/>
          </a:sysClr>
        </a:solidFill>
      </c:spPr>
    </c:plotArea>
    <c:legend>
      <c:legendPos val="b"/>
      <c:legendEntry>
        <c:idx val="0"/>
        <c:delete val="1"/>
      </c:legendEntry>
      <c:legendEntry>
        <c:idx val="1"/>
        <c:delete val="1"/>
      </c:legendEntry>
      <c:overlay val="0"/>
    </c:legend>
    <c:plotVisOnly val="1"/>
    <c:dispBlanksAs val="gap"/>
    <c:showDLblsOverMax val="0"/>
  </c:chart>
  <c:spPr>
    <a:solidFill>
      <a:sysClr val="window" lastClr="FFFFFF">
        <a:lumMod val="95000"/>
        <a:alpha val="50000"/>
      </a:sysClr>
    </a:solidFill>
  </c:spPr>
  <c:printSettings>
    <c:headerFooter/>
    <c:pageMargins b="0.75000000000000577" l="0.70000000000000062" r="0.70000000000000062" t="0.75000000000000577"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Formulas!$Z$32</c:f>
          <c:strCache>
            <c:ptCount val="1"/>
            <c:pt idx="0">
              <c:v>7A. Change in Average Cost per Permanent Housing Exit
Single Adults</c:v>
            </c:pt>
          </c:strCache>
        </c:strRef>
      </c:tx>
      <c:layout>
        <c:manualLayout>
          <c:xMode val="edge"/>
          <c:yMode val="edge"/>
          <c:x val="2.0299774797029263E-3"/>
          <c:y val="0"/>
        </c:manualLayout>
      </c:layout>
      <c:overlay val="0"/>
      <c:txPr>
        <a:bodyPr/>
        <a:lstStyle/>
        <a:p>
          <a:pPr algn="l">
            <a:defRPr sz="1200"/>
          </a:pPr>
          <a:endParaRPr lang="en-US"/>
        </a:p>
      </c:txPr>
    </c:title>
    <c:autoTitleDeleted val="0"/>
    <c:plotArea>
      <c:layout>
        <c:manualLayout>
          <c:layoutTarget val="inner"/>
          <c:xMode val="edge"/>
          <c:yMode val="edge"/>
          <c:x val="0.13525231327625847"/>
          <c:y val="0.21385425780110903"/>
          <c:w val="0.83419203849519719"/>
          <c:h val="0.62253681831438068"/>
        </c:manualLayout>
      </c:layout>
      <c:barChart>
        <c:barDir val="col"/>
        <c:grouping val="clustered"/>
        <c:varyColors val="0"/>
        <c:ser>
          <c:idx val="0"/>
          <c:order val="0"/>
          <c:tx>
            <c:strRef>
              <c:f>Formulas!$AB$31</c:f>
              <c:strCache>
                <c:ptCount val="1"/>
                <c:pt idx="0">
                  <c:v>Current $/PH Exit</c:v>
                </c:pt>
              </c:strCache>
            </c:strRef>
          </c:tx>
          <c:invertIfNegative val="0"/>
          <c:dLbls>
            <c:delete val="1"/>
          </c:dLbls>
          <c:cat>
            <c:strRef>
              <c:f>Formulas!$AA$32:$AA$35</c:f>
              <c:strCache>
                <c:ptCount val="4"/>
                <c:pt idx="0">
                  <c:v>ES</c:v>
                </c:pt>
                <c:pt idx="1">
                  <c:v>TH</c:v>
                </c:pt>
                <c:pt idx="2">
                  <c:v>RR</c:v>
                </c:pt>
                <c:pt idx="3">
                  <c:v>All Programs</c:v>
                </c:pt>
              </c:strCache>
            </c:strRef>
          </c:cat>
          <c:val>
            <c:numRef>
              <c:f>Formulas!$AB$32:$AB$35</c:f>
              <c:numCache>
                <c:formatCode>"$"#,##0</c:formatCode>
                <c:ptCount val="4"/>
                <c:pt idx="0">
                  <c:v>7547</c:v>
                </c:pt>
                <c:pt idx="1">
                  <c:v>18367</c:v>
                </c:pt>
                <c:pt idx="2">
                  <c:v>5758</c:v>
                </c:pt>
                <c:pt idx="3">
                  <c:v>10557</c:v>
                </c:pt>
              </c:numCache>
            </c:numRef>
          </c:val>
        </c:ser>
        <c:ser>
          <c:idx val="1"/>
          <c:order val="1"/>
          <c:tx>
            <c:strRef>
              <c:f>Formulas!$AC$31</c:f>
              <c:strCache>
                <c:ptCount val="1"/>
                <c:pt idx="0">
                  <c:v>New $/PH Exit</c:v>
                </c:pt>
              </c:strCache>
            </c:strRef>
          </c:tx>
          <c:invertIfNegative val="0"/>
          <c:dLbls>
            <c:dLbl>
              <c:idx val="0"/>
              <c:tx>
                <c:strRef>
                  <c:f>Formulas!$AD$32</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{8C16E31B-AAE2-4005-8650-B72778FC0D1A}</c15:txfldGUID>
                      <c15:f>Formulas!$AD$32</c15:f>
                      <c15:dlblFieldTableCache>
                        <c:ptCount val="1"/>
                      </c15:dlblFieldTableCache>
                    </c15:dlblFTEntry>
                  </c15:dlblFieldTable>
                  <c15:showDataLabelsRange val="0"/>
                </c:ext>
              </c:extLst>
            </c:dLbl>
            <c:dLbl>
              <c:idx val="1"/>
              <c:tx>
                <c:strRef>
                  <c:f>Formulas!$AD$33</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{FD6CCCA5-737E-44C1-8178-28117F83E3A7}</c15:txfldGUID>
                      <c15:f>Formulas!$AD$33</c15:f>
                      <c15:dlblFieldTableCache>
                        <c:ptCount val="1"/>
                      </c15:dlblFieldTableCache>
                    </c15:dlblFTEntry>
                  </c15:dlblFieldTable>
                  <c15:showDataLabelsRange val="0"/>
                </c:ext>
              </c:extLst>
            </c:dLbl>
            <c:dLbl>
              <c:idx val="2"/>
              <c:tx>
                <c:strRef>
                  <c:f>Formulas!$AD$34</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{26E94053-5F51-429D-B2DA-0D44A3463E2D}</c15:txfldGUID>
                      <c15:f>Formulas!$AD$34</c15:f>
                      <c15:dlblFieldTableCache>
                        <c:ptCount val="1"/>
                      </c15:dlblFieldTableCache>
                    </c15:dlblFTEntry>
                  </c15:dlblFieldTable>
                  <c15:showDataLabelsRange val="0"/>
                </c:ext>
              </c:extLst>
            </c:dLbl>
            <c:dLbl>
              <c:idx val="3"/>
              <c:tx>
                <c:strRef>
                  <c:f>Formulas!$AD$35</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{4DC0C5A9-63BC-4DD7-89F9-975AF1F7DD20}</c15:txfldGUID>
                      <c15:f>Formulas!$AD$35</c15:f>
                      <c15:dlblFieldTableCache>
                        <c:ptCount val="1"/>
                      </c15:dlblFieldTableCache>
                    </c15:dlblFTEntry>
                  </c15:dlblFieldTable>
                  <c15:showDataLabelsRange val="0"/>
                </c:ext>
              </c:extLst>
            </c:dLbl>
            <c:spPr>
              <a:noFill/>
              <a:ln>
                <a:noFill/>
              </a:ln>
              <a:effectLst/>
            </c:spPr>
            <c:txPr>
              <a:bodyPr/>
              <a:lstStyle/>
              <a:p>
                <a:pPr>
                  <a:defRPr sz="1100"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Formulas!$AA$32:$AA$35</c:f>
              <c:strCache>
                <c:ptCount val="4"/>
                <c:pt idx="0">
                  <c:v>ES</c:v>
                </c:pt>
                <c:pt idx="1">
                  <c:v>TH</c:v>
                </c:pt>
                <c:pt idx="2">
                  <c:v>RR</c:v>
                </c:pt>
                <c:pt idx="3">
                  <c:v>All Programs</c:v>
                </c:pt>
              </c:strCache>
            </c:strRef>
          </c:cat>
          <c:val>
            <c:numRef>
              <c:f>Formulas!$AC$32:$AC$35</c:f>
              <c:numCache>
                <c:formatCode>"$"#,##0</c:formatCode>
                <c:ptCount val="4"/>
                <c:pt idx="0">
                  <c:v>7547</c:v>
                </c:pt>
                <c:pt idx="1">
                  <c:v>18367</c:v>
                </c:pt>
                <c:pt idx="2">
                  <c:v>5758</c:v>
                </c:pt>
                <c:pt idx="3">
                  <c:v>10557</c:v>
                </c:pt>
              </c:numCache>
            </c:numRef>
          </c:val>
        </c:ser>
        <c:dLbls>
          <c:showLegendKey val="0"/>
          <c:showVal val="1"/>
          <c:showCatName val="0"/>
          <c:showSerName val="0"/>
          <c:showPercent val="0"/>
          <c:showBubbleSize val="0"/>
        </c:dLbls>
        <c:gapWidth val="75"/>
        <c:axId val="605558768"/>
        <c:axId val="605559160"/>
      </c:barChart>
      <c:barChart>
        <c:barDir val="col"/>
        <c:grouping val="clustered"/>
        <c:varyColors val="0"/>
        <c:ser>
          <c:idx val="2"/>
          <c:order val="2"/>
          <c:tx>
            <c:strRef>
              <c:f>Formulas!$AE$31</c:f>
              <c:strCache>
                <c:ptCount val="1"/>
                <c:pt idx="0">
                  <c:v>Current PH Exits</c:v>
                </c:pt>
              </c:strCache>
            </c:strRef>
          </c:tx>
          <c:invertIfNegative val="0"/>
          <c:dLbls>
            <c:numFmt formatCode="[&gt;999]&quot;$&quot;#.#,&quot;K&quot;;;;"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Formulas!$AA$32:$AA$35</c:f>
              <c:strCache>
                <c:ptCount val="4"/>
                <c:pt idx="0">
                  <c:v>ES</c:v>
                </c:pt>
                <c:pt idx="1">
                  <c:v>TH</c:v>
                </c:pt>
                <c:pt idx="2">
                  <c:v>RR</c:v>
                </c:pt>
                <c:pt idx="3">
                  <c:v>All Programs</c:v>
                </c:pt>
              </c:strCache>
            </c:strRef>
          </c:cat>
          <c:val>
            <c:numRef>
              <c:f>Formulas!$AE$32:$AE$35</c:f>
              <c:numCache>
                <c:formatCode>"$"#,##0</c:formatCode>
                <c:ptCount val="4"/>
                <c:pt idx="0">
                  <c:v>7547</c:v>
                </c:pt>
                <c:pt idx="1">
                  <c:v>18367</c:v>
                </c:pt>
                <c:pt idx="2">
                  <c:v>5758</c:v>
                </c:pt>
                <c:pt idx="3">
                  <c:v>10557</c:v>
                </c:pt>
              </c:numCache>
            </c:numRef>
          </c:val>
        </c:ser>
        <c:ser>
          <c:idx val="3"/>
          <c:order val="3"/>
          <c:tx>
            <c:strRef>
              <c:f>Formulas!$AF$31</c:f>
              <c:strCache>
                <c:ptCount val="1"/>
                <c:pt idx="0">
                  <c:v>New PH Exits</c:v>
                </c:pt>
              </c:strCache>
            </c:strRef>
          </c:tx>
          <c:invertIfNegative val="0"/>
          <c:dLbls>
            <c:numFmt formatCode="[&gt;999]&quot;$&quot;#.#,&quot;K&quot;;;;"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Formulas!$AA$32:$AA$35</c:f>
              <c:strCache>
                <c:ptCount val="4"/>
                <c:pt idx="0">
                  <c:v>ES</c:v>
                </c:pt>
                <c:pt idx="1">
                  <c:v>TH</c:v>
                </c:pt>
                <c:pt idx="2">
                  <c:v>RR</c:v>
                </c:pt>
                <c:pt idx="3">
                  <c:v>All Programs</c:v>
                </c:pt>
              </c:strCache>
            </c:strRef>
          </c:cat>
          <c:val>
            <c:numRef>
              <c:f>Formulas!$AF$32:$AF$35</c:f>
              <c:numCache>
                <c:formatCode>"$"#,##0</c:formatCode>
                <c:ptCount val="4"/>
                <c:pt idx="0">
                  <c:v>7547</c:v>
                </c:pt>
                <c:pt idx="1">
                  <c:v>18367</c:v>
                </c:pt>
                <c:pt idx="2">
                  <c:v>5758</c:v>
                </c:pt>
                <c:pt idx="3">
                  <c:v>10557</c:v>
                </c:pt>
              </c:numCache>
            </c:numRef>
          </c:val>
        </c:ser>
        <c:dLbls>
          <c:showLegendKey val="0"/>
          <c:showVal val="0"/>
          <c:showCatName val="0"/>
          <c:showSerName val="0"/>
          <c:showPercent val="0"/>
          <c:showBubbleSize val="0"/>
        </c:dLbls>
        <c:gapWidth val="75"/>
        <c:axId val="605560336"/>
        <c:axId val="605559552"/>
      </c:barChart>
      <c:catAx>
        <c:axId val="605558768"/>
        <c:scaling>
          <c:orientation val="minMax"/>
        </c:scaling>
        <c:delete val="0"/>
        <c:axPos val="b"/>
        <c:numFmt formatCode="General" sourceLinked="0"/>
        <c:majorTickMark val="none"/>
        <c:minorTickMark val="none"/>
        <c:tickLblPos val="nextTo"/>
        <c:crossAx val="605559160"/>
        <c:crosses val="autoZero"/>
        <c:auto val="1"/>
        <c:lblAlgn val="ctr"/>
        <c:lblOffset val="100"/>
        <c:noMultiLvlLbl val="0"/>
      </c:catAx>
      <c:valAx>
        <c:axId val="605559160"/>
        <c:scaling>
          <c:orientation val="minMax"/>
        </c:scaling>
        <c:delete val="0"/>
        <c:axPos val="l"/>
        <c:majorGridlines/>
        <c:numFmt formatCode="&quot;$&quot;#,##0" sourceLinked="1"/>
        <c:majorTickMark val="none"/>
        <c:minorTickMark val="none"/>
        <c:tickLblPos val="nextTo"/>
        <c:crossAx val="605558768"/>
        <c:crosses val="autoZero"/>
        <c:crossBetween val="between"/>
      </c:valAx>
      <c:valAx>
        <c:axId val="605559552"/>
        <c:scaling>
          <c:orientation val="minMax"/>
        </c:scaling>
        <c:delete val="1"/>
        <c:axPos val="r"/>
        <c:numFmt formatCode="&quot;$&quot;#,##0" sourceLinked="1"/>
        <c:majorTickMark val="out"/>
        <c:minorTickMark val="none"/>
        <c:tickLblPos val="none"/>
        <c:crossAx val="605560336"/>
        <c:crosses val="max"/>
        <c:crossBetween val="between"/>
      </c:valAx>
      <c:catAx>
        <c:axId val="605560336"/>
        <c:scaling>
          <c:orientation val="minMax"/>
        </c:scaling>
        <c:delete val="1"/>
        <c:axPos val="b"/>
        <c:numFmt formatCode="General" sourceLinked="1"/>
        <c:majorTickMark val="out"/>
        <c:minorTickMark val="none"/>
        <c:tickLblPos val="none"/>
        <c:crossAx val="605559552"/>
        <c:crosses val="autoZero"/>
        <c:auto val="1"/>
        <c:lblAlgn val="ctr"/>
        <c:lblOffset val="100"/>
        <c:noMultiLvlLbl val="0"/>
      </c:catAx>
      <c:spPr>
        <a:solidFill>
          <a:srgbClr val="C0504D">
            <a:lumMod val="20000"/>
            <a:lumOff val="80000"/>
            <a:alpha val="25000"/>
          </a:srgbClr>
        </a:solidFill>
      </c:spPr>
    </c:plotArea>
    <c:legend>
      <c:legendPos val="b"/>
      <c:legendEntry>
        <c:idx val="0"/>
        <c:delete val="1"/>
      </c:legendEntry>
      <c:legendEntry>
        <c:idx val="1"/>
        <c:delete val="1"/>
      </c:legendEntry>
      <c:layout>
        <c:manualLayout>
          <c:xMode val="edge"/>
          <c:yMode val="edge"/>
          <c:x val="1.4312509363809641E-2"/>
          <c:y val="0.9116531787693205"/>
          <c:w val="0.47018000874890636"/>
          <c:h val="8.3717191601050026E-2"/>
        </c:manualLayout>
      </c:layout>
      <c:overlay val="0"/>
    </c:legend>
    <c:plotVisOnly val="1"/>
    <c:dispBlanksAs val="gap"/>
    <c:showDLblsOverMax val="0"/>
  </c:chart>
  <c:spPr>
    <a:solidFill>
      <a:srgbClr val="C0504D">
        <a:lumMod val="20000"/>
        <a:lumOff val="80000"/>
        <a:alpha val="50000"/>
      </a:srgbClr>
    </a:solidFill>
  </c:spPr>
  <c:printSettings>
    <c:headerFooter/>
    <c:pageMargins b="0.75000000000000555" l="0.70000000000000062" r="0.70000000000000062" t="0.750000000000005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pPr>
            <a:r>
              <a:rPr lang="en-US" sz="1200"/>
              <a:t>2B. Exits to Permanent</a:t>
            </a:r>
            <a:r>
              <a:rPr lang="en-US" sz="1200" baseline="0"/>
              <a:t> Housing</a:t>
            </a:r>
          </a:p>
          <a:p>
            <a:pPr>
              <a:defRPr sz="1200"/>
            </a:pPr>
            <a:r>
              <a:rPr lang="en-US" sz="1200"/>
              <a:t>Family Households</a:t>
            </a:r>
          </a:p>
        </c:rich>
      </c:tx>
      <c:overlay val="0"/>
    </c:title>
    <c:autoTitleDeleted val="0"/>
    <c:plotArea>
      <c:layout>
        <c:manualLayout>
          <c:layoutTarget val="inner"/>
          <c:xMode val="edge"/>
          <c:yMode val="edge"/>
          <c:x val="8.6687903940145E-2"/>
          <c:y val="0.24804132731611286"/>
          <c:w val="0.88253780204573051"/>
          <c:h val="0.61509742710873194"/>
        </c:manualLayout>
      </c:layout>
      <c:barChart>
        <c:barDir val="col"/>
        <c:grouping val="clustered"/>
        <c:varyColors val="0"/>
        <c:ser>
          <c:idx val="0"/>
          <c:order val="0"/>
          <c:tx>
            <c:strRef>
              <c:f>Formulas!$CJ$10</c:f>
              <c:strCache>
                <c:ptCount val="1"/>
                <c:pt idx="0">
                  <c:v>Exits to PH - Family HHs</c:v>
                </c:pt>
              </c:strCache>
            </c:strRef>
          </c:tx>
          <c:invertIfNegative val="0"/>
          <c:dLbls>
            <c:numFmt formatCode="#;;;" sourceLinked="0"/>
            <c:spPr>
              <a:noFill/>
              <a:ln>
                <a:noFill/>
              </a:ln>
              <a:effectLst/>
            </c:spPr>
            <c:txPr>
              <a:bodyPr/>
              <a:lstStyle/>
              <a:p>
                <a:pPr>
                  <a:defRPr sz="16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Formulas!$CH$11:$CH$13</c:f>
              <c:strCache>
                <c:ptCount val="3"/>
                <c:pt idx="0">
                  <c:v>Emergency Shelters</c:v>
                </c:pt>
                <c:pt idx="1">
                  <c:v>Transitional Housing</c:v>
                </c:pt>
                <c:pt idx="2">
                  <c:v>Rapid Re-Housing</c:v>
                </c:pt>
              </c:strCache>
            </c:strRef>
          </c:cat>
          <c:val>
            <c:numRef>
              <c:f>Formulas!$CJ$11:$CJ$13</c:f>
              <c:numCache>
                <c:formatCode>General</c:formatCode>
                <c:ptCount val="3"/>
                <c:pt idx="0">
                  <c:v>137</c:v>
                </c:pt>
                <c:pt idx="1">
                  <c:v>158</c:v>
                </c:pt>
                <c:pt idx="2">
                  <c:v>235</c:v>
                </c:pt>
              </c:numCache>
            </c:numRef>
          </c:val>
        </c:ser>
        <c:dLbls>
          <c:showLegendKey val="0"/>
          <c:showVal val="1"/>
          <c:showCatName val="0"/>
          <c:showSerName val="0"/>
          <c:showPercent val="0"/>
          <c:showBubbleSize val="0"/>
        </c:dLbls>
        <c:gapWidth val="50"/>
        <c:axId val="559012072"/>
        <c:axId val="559013248"/>
      </c:barChart>
      <c:catAx>
        <c:axId val="559012072"/>
        <c:scaling>
          <c:orientation val="minMax"/>
        </c:scaling>
        <c:delete val="0"/>
        <c:axPos val="b"/>
        <c:numFmt formatCode="General" sourceLinked="0"/>
        <c:majorTickMark val="out"/>
        <c:minorTickMark val="none"/>
        <c:tickLblPos val="nextTo"/>
        <c:crossAx val="559013248"/>
        <c:crosses val="autoZero"/>
        <c:auto val="1"/>
        <c:lblAlgn val="ctr"/>
        <c:lblOffset val="100"/>
        <c:noMultiLvlLbl val="0"/>
      </c:catAx>
      <c:valAx>
        <c:axId val="559013248"/>
        <c:scaling>
          <c:orientation val="minMax"/>
        </c:scaling>
        <c:delete val="0"/>
        <c:axPos val="l"/>
        <c:majorGridlines/>
        <c:numFmt formatCode="General" sourceLinked="1"/>
        <c:majorTickMark val="out"/>
        <c:minorTickMark val="none"/>
        <c:tickLblPos val="nextTo"/>
        <c:crossAx val="559012072"/>
        <c:crosses val="autoZero"/>
        <c:crossBetween val="between"/>
      </c:valAx>
      <c:spPr>
        <a:solidFill>
          <a:srgbClr val="FFFFCC">
            <a:alpha val="25000"/>
          </a:srgbClr>
        </a:solidFill>
      </c:spPr>
    </c:plotArea>
    <c:plotVisOnly val="1"/>
    <c:dispBlanksAs val="gap"/>
    <c:showDLblsOverMax val="0"/>
  </c:chart>
  <c:spPr>
    <a:solidFill>
      <a:srgbClr val="FFFFCC">
        <a:alpha val="50000"/>
      </a:srgbClr>
    </a:solidFill>
  </c:spPr>
  <c:printSettings>
    <c:headerFooter>
      <c:oddHeader>&amp;L&amp;G</c:oddHeader>
    </c:headerFooter>
    <c:pageMargins b="0.75000000000000577" l="0.70000000000000062" r="0.70000000000000062" t="0.75000000000000577"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Formulas!$Z$44</c:f>
          <c:strCache>
            <c:ptCount val="1"/>
            <c:pt idx="0">
              <c:v>7B. Change in Average Cost per Permanent Housing Exit
Family Households</c:v>
            </c:pt>
          </c:strCache>
        </c:strRef>
      </c:tx>
      <c:layout>
        <c:manualLayout>
          <c:xMode val="edge"/>
          <c:yMode val="edge"/>
          <c:x val="1.5286452734918439E-3"/>
          <c:y val="0"/>
        </c:manualLayout>
      </c:layout>
      <c:overlay val="0"/>
      <c:txPr>
        <a:bodyPr/>
        <a:lstStyle/>
        <a:p>
          <a:pPr algn="l">
            <a:defRPr sz="1200"/>
          </a:pPr>
          <a:endParaRPr lang="en-US"/>
        </a:p>
      </c:txPr>
    </c:title>
    <c:autoTitleDeleted val="0"/>
    <c:plotArea>
      <c:layout>
        <c:manualLayout>
          <c:layoutTarget val="inner"/>
          <c:xMode val="edge"/>
          <c:yMode val="edge"/>
          <c:x val="0.13525240594925633"/>
          <c:y val="0.19070610965296109"/>
          <c:w val="0.83419203849519719"/>
          <c:h val="0.64568496646253026"/>
        </c:manualLayout>
      </c:layout>
      <c:barChart>
        <c:barDir val="col"/>
        <c:grouping val="clustered"/>
        <c:varyColors val="0"/>
        <c:ser>
          <c:idx val="0"/>
          <c:order val="0"/>
          <c:tx>
            <c:strRef>
              <c:f>Formulas!$AB$43</c:f>
              <c:strCache>
                <c:ptCount val="1"/>
                <c:pt idx="0">
                  <c:v>Current $/PH Exit</c:v>
                </c:pt>
              </c:strCache>
            </c:strRef>
          </c:tx>
          <c:invertIfNegative val="0"/>
          <c:dLbls>
            <c:delete val="1"/>
          </c:dLbls>
          <c:cat>
            <c:strRef>
              <c:f>Formulas!$AA$44:$AA$47</c:f>
              <c:strCache>
                <c:ptCount val="4"/>
                <c:pt idx="0">
                  <c:v>ES</c:v>
                </c:pt>
                <c:pt idx="1">
                  <c:v>TH</c:v>
                </c:pt>
                <c:pt idx="2">
                  <c:v>RR</c:v>
                </c:pt>
                <c:pt idx="3">
                  <c:v>All Programs</c:v>
                </c:pt>
              </c:strCache>
            </c:strRef>
          </c:cat>
          <c:val>
            <c:numRef>
              <c:f>Formulas!$AB$44:$AB$47</c:f>
              <c:numCache>
                <c:formatCode>"$"#,##0</c:formatCode>
                <c:ptCount val="4"/>
                <c:pt idx="0">
                  <c:v>8759</c:v>
                </c:pt>
                <c:pt idx="1">
                  <c:v>18987</c:v>
                </c:pt>
                <c:pt idx="2">
                  <c:v>3617</c:v>
                </c:pt>
                <c:pt idx="3">
                  <c:v>10454</c:v>
                </c:pt>
              </c:numCache>
            </c:numRef>
          </c:val>
        </c:ser>
        <c:ser>
          <c:idx val="1"/>
          <c:order val="1"/>
          <c:tx>
            <c:strRef>
              <c:f>Formulas!$AC$43</c:f>
              <c:strCache>
                <c:ptCount val="1"/>
                <c:pt idx="0">
                  <c:v>New $/PH Exit</c:v>
                </c:pt>
              </c:strCache>
            </c:strRef>
          </c:tx>
          <c:invertIfNegative val="0"/>
          <c:dLbls>
            <c:dLbl>
              <c:idx val="0"/>
              <c:tx>
                <c:strRef>
                  <c:f>Formulas!$AD$44</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{4C04303A-BE41-410C-96FA-B3884DB3F958}</c15:txfldGUID>
                      <c15:f>Formulas!$AD$44</c15:f>
                      <c15:dlblFieldTableCache>
                        <c:ptCount val="1"/>
                      </c15:dlblFieldTableCache>
                    </c15:dlblFTEntry>
                  </c15:dlblFieldTable>
                  <c15:showDataLabelsRange val="0"/>
                </c:ext>
              </c:extLst>
            </c:dLbl>
            <c:dLbl>
              <c:idx val="1"/>
              <c:tx>
                <c:strRef>
                  <c:f>Formulas!$AD$45</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{F4F26F69-066C-4392-BD73-1A94C69EF4A6}</c15:txfldGUID>
                      <c15:f>Formulas!$AD$45</c15:f>
                      <c15:dlblFieldTableCache>
                        <c:ptCount val="1"/>
                      </c15:dlblFieldTableCache>
                    </c15:dlblFTEntry>
                  </c15:dlblFieldTable>
                  <c15:showDataLabelsRange val="0"/>
                </c:ext>
              </c:extLst>
            </c:dLbl>
            <c:dLbl>
              <c:idx val="2"/>
              <c:tx>
                <c:strRef>
                  <c:f>Formulas!$AD$46</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{21C1C7A2-B26D-467A-91E4-6416CD0EBA6B}</c15:txfldGUID>
                      <c15:f>Formulas!$AD$46</c15:f>
                      <c15:dlblFieldTableCache>
                        <c:ptCount val="1"/>
                      </c15:dlblFieldTableCache>
                    </c15:dlblFTEntry>
                  </c15:dlblFieldTable>
                  <c15:showDataLabelsRange val="0"/>
                </c:ext>
              </c:extLst>
            </c:dLbl>
            <c:dLbl>
              <c:idx val="3"/>
              <c:tx>
                <c:strRef>
                  <c:f>Formulas!$AD$47</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{ABC2613E-1B73-441B-9EAE-407F6154CB4B}</c15:txfldGUID>
                      <c15:f>Formulas!$AD$47</c15:f>
                      <c15:dlblFieldTableCache>
                        <c:ptCount val="1"/>
                      </c15:dlblFieldTableCache>
                    </c15:dlblFTEntry>
                  </c15:dlblFieldTable>
                  <c15:showDataLabelsRange val="0"/>
                </c:ext>
              </c:extLst>
            </c:dLbl>
            <c:spPr>
              <a:noFill/>
              <a:ln>
                <a:noFill/>
              </a:ln>
              <a:effectLst/>
            </c:spPr>
            <c:txPr>
              <a:bodyPr/>
              <a:lstStyle/>
              <a:p>
                <a:pPr>
                  <a:defRPr sz="11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Formulas!$AA$44:$AA$47</c:f>
              <c:strCache>
                <c:ptCount val="4"/>
                <c:pt idx="0">
                  <c:v>ES</c:v>
                </c:pt>
                <c:pt idx="1">
                  <c:v>TH</c:v>
                </c:pt>
                <c:pt idx="2">
                  <c:v>RR</c:v>
                </c:pt>
                <c:pt idx="3">
                  <c:v>All Programs</c:v>
                </c:pt>
              </c:strCache>
            </c:strRef>
          </c:cat>
          <c:val>
            <c:numRef>
              <c:f>Formulas!$AC$44:$AC$47</c:f>
              <c:numCache>
                <c:formatCode>"$"#,##0</c:formatCode>
                <c:ptCount val="4"/>
                <c:pt idx="0">
                  <c:v>8759</c:v>
                </c:pt>
                <c:pt idx="1">
                  <c:v>18987</c:v>
                </c:pt>
                <c:pt idx="2">
                  <c:v>3617</c:v>
                </c:pt>
                <c:pt idx="3">
                  <c:v>10454</c:v>
                </c:pt>
              </c:numCache>
            </c:numRef>
          </c:val>
        </c:ser>
        <c:dLbls>
          <c:showLegendKey val="0"/>
          <c:showVal val="1"/>
          <c:showCatName val="0"/>
          <c:showSerName val="0"/>
          <c:showPercent val="0"/>
          <c:showBubbleSize val="0"/>
        </c:dLbls>
        <c:gapWidth val="75"/>
        <c:axId val="605560728"/>
        <c:axId val="605561120"/>
      </c:barChart>
      <c:barChart>
        <c:barDir val="col"/>
        <c:grouping val="clustered"/>
        <c:varyColors val="0"/>
        <c:ser>
          <c:idx val="2"/>
          <c:order val="2"/>
          <c:tx>
            <c:strRef>
              <c:f>Formulas!$AE$43</c:f>
              <c:strCache>
                <c:ptCount val="1"/>
                <c:pt idx="0">
                  <c:v>Current PH Exits</c:v>
                </c:pt>
              </c:strCache>
            </c:strRef>
          </c:tx>
          <c:invertIfNegative val="0"/>
          <c:dLbls>
            <c:numFmt formatCode="[&gt;999]&quot;$&quot;#.#,&quot;K&quot;;;;"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Formulas!$AA$44:$AA$47</c:f>
              <c:strCache>
                <c:ptCount val="4"/>
                <c:pt idx="0">
                  <c:v>ES</c:v>
                </c:pt>
                <c:pt idx="1">
                  <c:v>TH</c:v>
                </c:pt>
                <c:pt idx="2">
                  <c:v>RR</c:v>
                </c:pt>
                <c:pt idx="3">
                  <c:v>All Programs</c:v>
                </c:pt>
              </c:strCache>
            </c:strRef>
          </c:cat>
          <c:val>
            <c:numRef>
              <c:f>Formulas!$AE$44:$AE$47</c:f>
              <c:numCache>
                <c:formatCode>"$"#,##0</c:formatCode>
                <c:ptCount val="4"/>
                <c:pt idx="0">
                  <c:v>8759</c:v>
                </c:pt>
                <c:pt idx="1">
                  <c:v>18987</c:v>
                </c:pt>
                <c:pt idx="2">
                  <c:v>3617</c:v>
                </c:pt>
                <c:pt idx="3">
                  <c:v>10454</c:v>
                </c:pt>
              </c:numCache>
            </c:numRef>
          </c:val>
        </c:ser>
        <c:ser>
          <c:idx val="3"/>
          <c:order val="3"/>
          <c:tx>
            <c:strRef>
              <c:f>Formulas!$AF$43</c:f>
              <c:strCache>
                <c:ptCount val="1"/>
                <c:pt idx="0">
                  <c:v>New PH Exits</c:v>
                </c:pt>
              </c:strCache>
            </c:strRef>
          </c:tx>
          <c:invertIfNegative val="0"/>
          <c:dLbls>
            <c:numFmt formatCode="[&gt;999]&quot;$&quot;#.#,&quot;K&quot;;;;"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Formulas!$AA$44:$AA$47</c:f>
              <c:strCache>
                <c:ptCount val="4"/>
                <c:pt idx="0">
                  <c:v>ES</c:v>
                </c:pt>
                <c:pt idx="1">
                  <c:v>TH</c:v>
                </c:pt>
                <c:pt idx="2">
                  <c:v>RR</c:v>
                </c:pt>
                <c:pt idx="3">
                  <c:v>All Programs</c:v>
                </c:pt>
              </c:strCache>
            </c:strRef>
          </c:cat>
          <c:val>
            <c:numRef>
              <c:f>Formulas!$AF$44:$AF$47</c:f>
              <c:numCache>
                <c:formatCode>"$"#,##0</c:formatCode>
                <c:ptCount val="4"/>
                <c:pt idx="0">
                  <c:v>8759</c:v>
                </c:pt>
                <c:pt idx="1">
                  <c:v>18987</c:v>
                </c:pt>
                <c:pt idx="2">
                  <c:v>3617</c:v>
                </c:pt>
                <c:pt idx="3">
                  <c:v>10454</c:v>
                </c:pt>
              </c:numCache>
            </c:numRef>
          </c:val>
        </c:ser>
        <c:dLbls>
          <c:showLegendKey val="0"/>
          <c:showVal val="0"/>
          <c:showCatName val="0"/>
          <c:showSerName val="0"/>
          <c:showPercent val="0"/>
          <c:showBubbleSize val="0"/>
        </c:dLbls>
        <c:gapWidth val="75"/>
        <c:axId val="596952912"/>
        <c:axId val="596954088"/>
      </c:barChart>
      <c:catAx>
        <c:axId val="605560728"/>
        <c:scaling>
          <c:orientation val="minMax"/>
        </c:scaling>
        <c:delete val="0"/>
        <c:axPos val="b"/>
        <c:numFmt formatCode="General" sourceLinked="0"/>
        <c:majorTickMark val="none"/>
        <c:minorTickMark val="none"/>
        <c:tickLblPos val="nextTo"/>
        <c:crossAx val="605561120"/>
        <c:crosses val="autoZero"/>
        <c:auto val="1"/>
        <c:lblAlgn val="ctr"/>
        <c:lblOffset val="100"/>
        <c:noMultiLvlLbl val="0"/>
      </c:catAx>
      <c:valAx>
        <c:axId val="605561120"/>
        <c:scaling>
          <c:orientation val="minMax"/>
        </c:scaling>
        <c:delete val="0"/>
        <c:axPos val="l"/>
        <c:majorGridlines/>
        <c:numFmt formatCode="&quot;$&quot;#,##0" sourceLinked="1"/>
        <c:majorTickMark val="none"/>
        <c:minorTickMark val="none"/>
        <c:tickLblPos val="nextTo"/>
        <c:crossAx val="605560728"/>
        <c:crosses val="autoZero"/>
        <c:crossBetween val="between"/>
      </c:valAx>
      <c:valAx>
        <c:axId val="596954088"/>
        <c:scaling>
          <c:orientation val="minMax"/>
        </c:scaling>
        <c:delete val="1"/>
        <c:axPos val="r"/>
        <c:numFmt formatCode="&quot;$&quot;#,##0" sourceLinked="1"/>
        <c:majorTickMark val="out"/>
        <c:minorTickMark val="none"/>
        <c:tickLblPos val="none"/>
        <c:crossAx val="596952912"/>
        <c:crosses val="max"/>
        <c:crossBetween val="between"/>
      </c:valAx>
      <c:catAx>
        <c:axId val="596952912"/>
        <c:scaling>
          <c:orientation val="minMax"/>
        </c:scaling>
        <c:delete val="1"/>
        <c:axPos val="b"/>
        <c:numFmt formatCode="General" sourceLinked="1"/>
        <c:majorTickMark val="out"/>
        <c:minorTickMark val="none"/>
        <c:tickLblPos val="none"/>
        <c:crossAx val="596954088"/>
        <c:crosses val="autoZero"/>
        <c:auto val="1"/>
        <c:lblAlgn val="ctr"/>
        <c:lblOffset val="100"/>
        <c:noMultiLvlLbl val="0"/>
      </c:catAx>
      <c:spPr>
        <a:solidFill>
          <a:srgbClr val="FFFFCC">
            <a:alpha val="25000"/>
          </a:srgbClr>
        </a:solidFill>
      </c:spPr>
    </c:plotArea>
    <c:legend>
      <c:legendPos val="b"/>
      <c:legendEntry>
        <c:idx val="0"/>
        <c:delete val="1"/>
      </c:legendEntry>
      <c:legendEntry>
        <c:idx val="1"/>
        <c:delete val="1"/>
      </c:legendEntry>
      <c:layout>
        <c:manualLayout>
          <c:xMode val="edge"/>
          <c:yMode val="edge"/>
          <c:x val="8.134056103339326E-4"/>
          <c:y val="0.91628280839894949"/>
          <c:w val="0.47018000874890636"/>
          <c:h val="8.3717191601050026E-2"/>
        </c:manualLayout>
      </c:layout>
      <c:overlay val="0"/>
    </c:legend>
    <c:plotVisOnly val="1"/>
    <c:dispBlanksAs val="gap"/>
    <c:showDLblsOverMax val="0"/>
  </c:chart>
  <c:spPr>
    <a:solidFill>
      <a:srgbClr val="FFFFCC">
        <a:alpha val="50000"/>
      </a:srgbClr>
    </a:solidFill>
  </c:spPr>
  <c:printSettings>
    <c:headerFooter/>
    <c:pageMargins b="0.75000000000000577" l="0.70000000000000062" r="0.70000000000000062" t="0.75000000000000577"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Formulas!$Z$56</c:f>
          <c:strCache>
            <c:ptCount val="1"/>
            <c:pt idx="0">
              <c:v>7C. Change in Average Cost per Permanent Housing Exit
All Households</c:v>
            </c:pt>
          </c:strCache>
        </c:strRef>
      </c:tx>
      <c:layout>
        <c:manualLayout>
          <c:xMode val="edge"/>
          <c:yMode val="edge"/>
          <c:x val="2.1465796651589002E-3"/>
          <c:y val="4.6296296296296693E-3"/>
        </c:manualLayout>
      </c:layout>
      <c:overlay val="0"/>
      <c:txPr>
        <a:bodyPr/>
        <a:lstStyle/>
        <a:p>
          <a:pPr algn="l">
            <a:defRPr sz="1200"/>
          </a:pPr>
          <a:endParaRPr lang="en-US"/>
        </a:p>
      </c:txPr>
    </c:title>
    <c:autoTitleDeleted val="0"/>
    <c:plotArea>
      <c:layout>
        <c:manualLayout>
          <c:layoutTarget val="inner"/>
          <c:xMode val="edge"/>
          <c:yMode val="edge"/>
          <c:x val="0.13525240594925633"/>
          <c:y val="0.18607648002333188"/>
          <c:w val="0.83419203849519719"/>
          <c:h val="0.6317960775736432"/>
        </c:manualLayout>
      </c:layout>
      <c:barChart>
        <c:barDir val="col"/>
        <c:grouping val="clustered"/>
        <c:varyColors val="0"/>
        <c:ser>
          <c:idx val="0"/>
          <c:order val="0"/>
          <c:tx>
            <c:strRef>
              <c:f>Formulas!$AB$55</c:f>
              <c:strCache>
                <c:ptCount val="1"/>
                <c:pt idx="0">
                  <c:v>Current $/PH Exit</c:v>
                </c:pt>
              </c:strCache>
            </c:strRef>
          </c:tx>
          <c:invertIfNegative val="0"/>
          <c:dLbls>
            <c:delete val="1"/>
          </c:dLbls>
          <c:cat>
            <c:strRef>
              <c:f>Formulas!$AA$56:$AA$59</c:f>
              <c:strCache>
                <c:ptCount val="4"/>
                <c:pt idx="0">
                  <c:v>ES</c:v>
                </c:pt>
                <c:pt idx="1">
                  <c:v>TH</c:v>
                </c:pt>
                <c:pt idx="2">
                  <c:v>RR</c:v>
                </c:pt>
                <c:pt idx="3">
                  <c:v>All Programs</c:v>
                </c:pt>
              </c:strCache>
            </c:strRef>
          </c:cat>
          <c:val>
            <c:numRef>
              <c:f>Formulas!$AB$56:$AB$59</c:f>
              <c:numCache>
                <c:formatCode>"$"#,##0</c:formatCode>
                <c:ptCount val="4"/>
                <c:pt idx="0">
                  <c:v>7960</c:v>
                </c:pt>
                <c:pt idx="1">
                  <c:v>18750</c:v>
                </c:pt>
                <c:pt idx="2">
                  <c:v>4308</c:v>
                </c:pt>
                <c:pt idx="3">
                  <c:v>10339</c:v>
                </c:pt>
              </c:numCache>
            </c:numRef>
          </c:val>
        </c:ser>
        <c:ser>
          <c:idx val="1"/>
          <c:order val="1"/>
          <c:tx>
            <c:strRef>
              <c:f>Formulas!$AC$55</c:f>
              <c:strCache>
                <c:ptCount val="1"/>
                <c:pt idx="0">
                  <c:v>New $/PH Exit</c:v>
                </c:pt>
              </c:strCache>
            </c:strRef>
          </c:tx>
          <c:invertIfNegative val="0"/>
          <c:dLbls>
            <c:dLbl>
              <c:idx val="0"/>
              <c:tx>
                <c:strRef>
                  <c:f>Formulas!$AD$56</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{1070A40F-BFE0-493E-B342-FD841BD4D95D}</c15:txfldGUID>
                      <c15:f>Formulas!$AD$56</c15:f>
                      <c15:dlblFieldTableCache>
                        <c:ptCount val="1"/>
                      </c15:dlblFieldTableCache>
                    </c15:dlblFTEntry>
                  </c15:dlblFieldTable>
                  <c15:showDataLabelsRange val="0"/>
                </c:ext>
              </c:extLst>
            </c:dLbl>
            <c:dLbl>
              <c:idx val="1"/>
              <c:tx>
                <c:strRef>
                  <c:f>Formulas!$AD$57</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{C1B02D55-8A48-4F3F-AAF8-2B6297F31DC4}</c15:txfldGUID>
                      <c15:f>Formulas!$AD$57</c15:f>
                      <c15:dlblFieldTableCache>
                        <c:ptCount val="1"/>
                      </c15:dlblFieldTableCache>
                    </c15:dlblFTEntry>
                  </c15:dlblFieldTable>
                  <c15:showDataLabelsRange val="0"/>
                </c:ext>
              </c:extLst>
            </c:dLbl>
            <c:dLbl>
              <c:idx val="2"/>
              <c:tx>
                <c:strRef>
                  <c:f>Formulas!$AD$58</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{FD22E8DE-5E67-4206-9E58-5646D7EC432F}</c15:txfldGUID>
                      <c15:f>Formulas!$AD$58</c15:f>
                      <c15:dlblFieldTableCache>
                        <c:ptCount val="1"/>
                      </c15:dlblFieldTableCache>
                    </c15:dlblFTEntry>
                  </c15:dlblFieldTable>
                  <c15:showDataLabelsRange val="0"/>
                </c:ext>
              </c:extLst>
            </c:dLbl>
            <c:dLbl>
              <c:idx val="3"/>
              <c:tx>
                <c:strRef>
                  <c:f>Formulas!$AD$59</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{A8F1ABEE-9A7B-4CBA-869F-75801FFD116A}</c15:txfldGUID>
                      <c15:f>Formulas!$AD$59</c15:f>
                      <c15:dlblFieldTableCache>
                        <c:ptCount val="1"/>
                      </c15:dlblFieldTableCache>
                    </c15:dlblFTEntry>
                  </c15:dlblFieldTable>
                  <c15:showDataLabelsRange val="0"/>
                </c:ext>
              </c:extLst>
            </c:dLbl>
            <c:spPr>
              <a:noFill/>
              <a:ln>
                <a:noFill/>
              </a:ln>
              <a:effectLst/>
            </c:spPr>
            <c:txPr>
              <a:bodyPr/>
              <a:lstStyle/>
              <a:p>
                <a:pPr>
                  <a:defRPr sz="11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Formulas!$AA$56:$AA$59</c:f>
              <c:strCache>
                <c:ptCount val="4"/>
                <c:pt idx="0">
                  <c:v>ES</c:v>
                </c:pt>
                <c:pt idx="1">
                  <c:v>TH</c:v>
                </c:pt>
                <c:pt idx="2">
                  <c:v>RR</c:v>
                </c:pt>
                <c:pt idx="3">
                  <c:v>All Programs</c:v>
                </c:pt>
              </c:strCache>
            </c:strRef>
          </c:cat>
          <c:val>
            <c:numRef>
              <c:f>Formulas!$AC$56:$AC$59</c:f>
              <c:numCache>
                <c:formatCode>"$"#,##0</c:formatCode>
                <c:ptCount val="4"/>
                <c:pt idx="0">
                  <c:v>7960</c:v>
                </c:pt>
                <c:pt idx="1">
                  <c:v>18750</c:v>
                </c:pt>
                <c:pt idx="2">
                  <c:v>4308</c:v>
                </c:pt>
                <c:pt idx="3">
                  <c:v>10339</c:v>
                </c:pt>
              </c:numCache>
            </c:numRef>
          </c:val>
        </c:ser>
        <c:dLbls>
          <c:showLegendKey val="0"/>
          <c:showVal val="1"/>
          <c:showCatName val="0"/>
          <c:showSerName val="0"/>
          <c:showPercent val="0"/>
          <c:showBubbleSize val="0"/>
        </c:dLbls>
        <c:gapWidth val="75"/>
        <c:axId val="596953304"/>
        <c:axId val="596955264"/>
      </c:barChart>
      <c:barChart>
        <c:barDir val="col"/>
        <c:grouping val="clustered"/>
        <c:varyColors val="0"/>
        <c:ser>
          <c:idx val="2"/>
          <c:order val="2"/>
          <c:tx>
            <c:strRef>
              <c:f>Formulas!$AE$55</c:f>
              <c:strCache>
                <c:ptCount val="1"/>
                <c:pt idx="0">
                  <c:v>Current PH Exits</c:v>
                </c:pt>
              </c:strCache>
            </c:strRef>
          </c:tx>
          <c:invertIfNegative val="0"/>
          <c:dLbls>
            <c:numFmt formatCode="[&gt;999]&quot;$&quot;#.#,&quot;K&quot;;;;"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Formulas!$AA$56:$AA$59</c:f>
              <c:strCache>
                <c:ptCount val="4"/>
                <c:pt idx="0">
                  <c:v>ES</c:v>
                </c:pt>
                <c:pt idx="1">
                  <c:v>TH</c:v>
                </c:pt>
                <c:pt idx="2">
                  <c:v>RR</c:v>
                </c:pt>
                <c:pt idx="3">
                  <c:v>All Programs</c:v>
                </c:pt>
              </c:strCache>
            </c:strRef>
          </c:cat>
          <c:val>
            <c:numRef>
              <c:f>Formulas!$AE$56:$AE$59</c:f>
              <c:numCache>
                <c:formatCode>"$"#,##0</c:formatCode>
                <c:ptCount val="4"/>
                <c:pt idx="0">
                  <c:v>7960</c:v>
                </c:pt>
                <c:pt idx="1">
                  <c:v>18750</c:v>
                </c:pt>
                <c:pt idx="2">
                  <c:v>4308</c:v>
                </c:pt>
                <c:pt idx="3">
                  <c:v>10339</c:v>
                </c:pt>
              </c:numCache>
            </c:numRef>
          </c:val>
        </c:ser>
        <c:ser>
          <c:idx val="3"/>
          <c:order val="3"/>
          <c:tx>
            <c:strRef>
              <c:f>Formulas!$AF$55</c:f>
              <c:strCache>
                <c:ptCount val="1"/>
                <c:pt idx="0">
                  <c:v>New PH Exits</c:v>
                </c:pt>
              </c:strCache>
            </c:strRef>
          </c:tx>
          <c:invertIfNegative val="0"/>
          <c:dLbls>
            <c:numFmt formatCode="[&gt;999]&quot;$&quot;#.#,&quot;K&quot;;;;"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Formulas!$AA$56:$AA$59</c:f>
              <c:strCache>
                <c:ptCount val="4"/>
                <c:pt idx="0">
                  <c:v>ES</c:v>
                </c:pt>
                <c:pt idx="1">
                  <c:v>TH</c:v>
                </c:pt>
                <c:pt idx="2">
                  <c:v>RR</c:v>
                </c:pt>
                <c:pt idx="3">
                  <c:v>All Programs</c:v>
                </c:pt>
              </c:strCache>
            </c:strRef>
          </c:cat>
          <c:val>
            <c:numRef>
              <c:f>Formulas!$AF$56:$AF$59</c:f>
              <c:numCache>
                <c:formatCode>"$"#,##0</c:formatCode>
                <c:ptCount val="4"/>
                <c:pt idx="0">
                  <c:v>7960</c:v>
                </c:pt>
                <c:pt idx="1">
                  <c:v>18750</c:v>
                </c:pt>
                <c:pt idx="2">
                  <c:v>4308</c:v>
                </c:pt>
                <c:pt idx="3">
                  <c:v>10339</c:v>
                </c:pt>
              </c:numCache>
            </c:numRef>
          </c:val>
        </c:ser>
        <c:dLbls>
          <c:showLegendKey val="0"/>
          <c:showVal val="0"/>
          <c:showCatName val="0"/>
          <c:showSerName val="0"/>
          <c:showPercent val="0"/>
          <c:showBubbleSize val="0"/>
        </c:dLbls>
        <c:gapWidth val="75"/>
        <c:axId val="596953696"/>
        <c:axId val="596952520"/>
      </c:barChart>
      <c:catAx>
        <c:axId val="596953304"/>
        <c:scaling>
          <c:orientation val="minMax"/>
        </c:scaling>
        <c:delete val="0"/>
        <c:axPos val="b"/>
        <c:numFmt formatCode="General" sourceLinked="0"/>
        <c:majorTickMark val="none"/>
        <c:minorTickMark val="none"/>
        <c:tickLblPos val="nextTo"/>
        <c:crossAx val="596955264"/>
        <c:crosses val="autoZero"/>
        <c:auto val="1"/>
        <c:lblAlgn val="ctr"/>
        <c:lblOffset val="100"/>
        <c:noMultiLvlLbl val="0"/>
      </c:catAx>
      <c:valAx>
        <c:axId val="596955264"/>
        <c:scaling>
          <c:orientation val="minMax"/>
        </c:scaling>
        <c:delete val="0"/>
        <c:axPos val="l"/>
        <c:majorGridlines/>
        <c:numFmt formatCode="&quot;$&quot;#,##0" sourceLinked="1"/>
        <c:majorTickMark val="none"/>
        <c:minorTickMark val="none"/>
        <c:tickLblPos val="nextTo"/>
        <c:crossAx val="596953304"/>
        <c:crosses val="autoZero"/>
        <c:crossBetween val="between"/>
      </c:valAx>
      <c:valAx>
        <c:axId val="596952520"/>
        <c:scaling>
          <c:orientation val="minMax"/>
        </c:scaling>
        <c:delete val="1"/>
        <c:axPos val="r"/>
        <c:numFmt formatCode="&quot;$&quot;#,##0" sourceLinked="1"/>
        <c:majorTickMark val="out"/>
        <c:minorTickMark val="none"/>
        <c:tickLblPos val="none"/>
        <c:crossAx val="596953696"/>
        <c:crosses val="max"/>
        <c:crossBetween val="between"/>
      </c:valAx>
      <c:catAx>
        <c:axId val="596953696"/>
        <c:scaling>
          <c:orientation val="minMax"/>
        </c:scaling>
        <c:delete val="1"/>
        <c:axPos val="b"/>
        <c:numFmt formatCode="General" sourceLinked="1"/>
        <c:majorTickMark val="out"/>
        <c:minorTickMark val="none"/>
        <c:tickLblPos val="none"/>
        <c:crossAx val="596952520"/>
        <c:crosses val="autoZero"/>
        <c:auto val="1"/>
        <c:lblAlgn val="ctr"/>
        <c:lblOffset val="100"/>
        <c:noMultiLvlLbl val="0"/>
      </c:catAx>
      <c:spPr>
        <a:solidFill>
          <a:sysClr val="window" lastClr="FFFFFF">
            <a:lumMod val="95000"/>
            <a:alpha val="25000"/>
          </a:sysClr>
        </a:solidFill>
      </c:spPr>
    </c:plotArea>
    <c:legend>
      <c:legendPos val="b"/>
      <c:legendEntry>
        <c:idx val="0"/>
        <c:delete val="1"/>
      </c:legendEntry>
      <c:legendEntry>
        <c:idx val="1"/>
        <c:delete val="1"/>
      </c:legendEntry>
      <c:layout>
        <c:manualLayout>
          <c:xMode val="edge"/>
          <c:yMode val="edge"/>
          <c:x val="0.26490988626422046"/>
          <c:y val="0.90702354913969052"/>
          <c:w val="0.47018000874890636"/>
          <c:h val="8.3717191601050026E-2"/>
        </c:manualLayout>
      </c:layout>
      <c:overlay val="0"/>
    </c:legend>
    <c:plotVisOnly val="1"/>
    <c:dispBlanksAs val="gap"/>
    <c:showDLblsOverMax val="0"/>
  </c:chart>
  <c:spPr>
    <a:solidFill>
      <a:sysClr val="window" lastClr="FFFFFF">
        <a:lumMod val="95000"/>
        <a:alpha val="50000"/>
      </a:sysClr>
    </a:solidFill>
  </c:spPr>
  <c:printSettings>
    <c:headerFooter/>
    <c:pageMargins b="0.750000000000006" l="0.70000000000000062" r="0.70000000000000062" t="0.750000000000006"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Formulas!$L$26</c:f>
          <c:strCache>
            <c:ptCount val="1"/>
            <c:pt idx="0">
              <c:v>9A. Change in Permanent Housing Exits
Single Adults</c:v>
            </c:pt>
          </c:strCache>
        </c:strRef>
      </c:tx>
      <c:layout>
        <c:manualLayout>
          <c:xMode val="edge"/>
          <c:yMode val="edge"/>
          <c:x val="8.8775997290368395E-3"/>
          <c:y val="1.8518518518518583E-2"/>
        </c:manualLayout>
      </c:layout>
      <c:overlay val="1"/>
      <c:txPr>
        <a:bodyPr/>
        <a:lstStyle/>
        <a:p>
          <a:pPr algn="l">
            <a:defRPr sz="1200"/>
          </a:pPr>
          <a:endParaRPr lang="en-US"/>
        </a:p>
      </c:txPr>
    </c:title>
    <c:autoTitleDeleted val="0"/>
    <c:plotArea>
      <c:layout>
        <c:manualLayout>
          <c:layoutTarget val="inner"/>
          <c:xMode val="edge"/>
          <c:yMode val="edge"/>
          <c:x val="8.6071741032370933E-2"/>
          <c:y val="0.22732648002333186"/>
          <c:w val="0.88337270341207352"/>
          <c:h val="0.58686533974919797"/>
        </c:manualLayout>
      </c:layout>
      <c:barChart>
        <c:barDir val="col"/>
        <c:grouping val="clustered"/>
        <c:varyColors val="0"/>
        <c:ser>
          <c:idx val="2"/>
          <c:order val="2"/>
          <c:tx>
            <c:strRef>
              <c:f>Formulas!$Q$25</c:f>
              <c:strCache>
                <c:ptCount val="1"/>
                <c:pt idx="0">
                  <c:v>Current PH Exits</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Formulas!$M$26:$M$29</c:f>
              <c:strCache>
                <c:ptCount val="4"/>
                <c:pt idx="0">
                  <c:v>ES</c:v>
                </c:pt>
                <c:pt idx="1">
                  <c:v>TH</c:v>
                </c:pt>
                <c:pt idx="2">
                  <c:v>RR</c:v>
                </c:pt>
                <c:pt idx="3">
                  <c:v>All Programs</c:v>
                </c:pt>
              </c:strCache>
            </c:strRef>
          </c:cat>
          <c:val>
            <c:numRef>
              <c:f>Formulas!$Q$26:$Q$29</c:f>
              <c:numCache>
                <c:formatCode>#,##0</c:formatCode>
                <c:ptCount val="4"/>
                <c:pt idx="0">
                  <c:v>265</c:v>
                </c:pt>
                <c:pt idx="1">
                  <c:v>98</c:v>
                </c:pt>
                <c:pt idx="2">
                  <c:v>112</c:v>
                </c:pt>
                <c:pt idx="3">
                  <c:v>475</c:v>
                </c:pt>
              </c:numCache>
            </c:numRef>
          </c:val>
        </c:ser>
        <c:ser>
          <c:idx val="3"/>
          <c:order val="3"/>
          <c:tx>
            <c:strRef>
              <c:f>Formulas!$R$25</c:f>
              <c:strCache>
                <c:ptCount val="1"/>
                <c:pt idx="0">
                  <c:v>New PH Exits</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Formulas!$M$26:$M$29</c:f>
              <c:strCache>
                <c:ptCount val="4"/>
                <c:pt idx="0">
                  <c:v>ES</c:v>
                </c:pt>
                <c:pt idx="1">
                  <c:v>TH</c:v>
                </c:pt>
                <c:pt idx="2">
                  <c:v>RR</c:v>
                </c:pt>
                <c:pt idx="3">
                  <c:v>All Programs</c:v>
                </c:pt>
              </c:strCache>
            </c:strRef>
          </c:cat>
          <c:val>
            <c:numRef>
              <c:f>Formulas!$R$26:$R$29</c:f>
              <c:numCache>
                <c:formatCode>#,##0</c:formatCode>
                <c:ptCount val="4"/>
                <c:pt idx="0">
                  <c:v>265</c:v>
                </c:pt>
                <c:pt idx="1">
                  <c:v>97.999999999999986</c:v>
                </c:pt>
                <c:pt idx="2">
                  <c:v>112</c:v>
                </c:pt>
                <c:pt idx="3">
                  <c:v>475</c:v>
                </c:pt>
              </c:numCache>
            </c:numRef>
          </c:val>
        </c:ser>
        <c:dLbls>
          <c:showLegendKey val="0"/>
          <c:showVal val="1"/>
          <c:showCatName val="0"/>
          <c:showSerName val="0"/>
          <c:showPercent val="0"/>
          <c:showBubbleSize val="0"/>
        </c:dLbls>
        <c:gapWidth val="150"/>
        <c:axId val="596952128"/>
        <c:axId val="606536416"/>
      </c:barChart>
      <c:barChart>
        <c:barDir val="col"/>
        <c:grouping val="clustered"/>
        <c:varyColors val="0"/>
        <c:ser>
          <c:idx val="0"/>
          <c:order val="0"/>
          <c:tx>
            <c:strRef>
              <c:f>Formulas!$N$25</c:f>
              <c:strCache>
                <c:ptCount val="1"/>
                <c:pt idx="0">
                  <c:v>Current PH Exits</c:v>
                </c:pt>
              </c:strCache>
            </c:strRef>
          </c:tx>
          <c:invertIfNegative val="0"/>
          <c:dLbls>
            <c:delete val="1"/>
          </c:dLbls>
          <c:cat>
            <c:strRef>
              <c:f>Formulas!$M$26:$M$29</c:f>
              <c:strCache>
                <c:ptCount val="4"/>
                <c:pt idx="0">
                  <c:v>ES</c:v>
                </c:pt>
                <c:pt idx="1">
                  <c:v>TH</c:v>
                </c:pt>
                <c:pt idx="2">
                  <c:v>RR</c:v>
                </c:pt>
                <c:pt idx="3">
                  <c:v>All Programs</c:v>
                </c:pt>
              </c:strCache>
            </c:strRef>
          </c:cat>
          <c:val>
            <c:numRef>
              <c:f>Formulas!$N$26:$N$29</c:f>
              <c:numCache>
                <c:formatCode>#,##0</c:formatCode>
                <c:ptCount val="4"/>
                <c:pt idx="0">
                  <c:v>265</c:v>
                </c:pt>
                <c:pt idx="1">
                  <c:v>98</c:v>
                </c:pt>
                <c:pt idx="2">
                  <c:v>112</c:v>
                </c:pt>
                <c:pt idx="3">
                  <c:v>475</c:v>
                </c:pt>
              </c:numCache>
            </c:numRef>
          </c:val>
        </c:ser>
        <c:ser>
          <c:idx val="1"/>
          <c:order val="1"/>
          <c:tx>
            <c:strRef>
              <c:f>Formulas!$O$25</c:f>
              <c:strCache>
                <c:ptCount val="1"/>
                <c:pt idx="0">
                  <c:v>New PH Exits</c:v>
                </c:pt>
              </c:strCache>
            </c:strRef>
          </c:tx>
          <c:invertIfNegative val="0"/>
          <c:dLbls>
            <c:dLbl>
              <c:idx val="0"/>
              <c:tx>
                <c:strRef>
                  <c:f>Formulas!$P$26</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{FE6AEE61-414D-4777-8F42-5B7435314D9E}</c15:txfldGUID>
                      <c15:f>Formulas!$P$26</c15:f>
                      <c15:dlblFieldTableCache>
                        <c:ptCount val="1"/>
                      </c15:dlblFieldTableCache>
                    </c15:dlblFTEntry>
                  </c15:dlblFieldTable>
                  <c15:showDataLabelsRange val="0"/>
                </c:ext>
              </c:extLst>
            </c:dLbl>
            <c:dLbl>
              <c:idx val="1"/>
              <c:tx>
                <c:strRef>
                  <c:f>Formulas!$P$27</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{F5CB70D8-794D-4F84-BAB6-2A417963189C}</c15:txfldGUID>
                      <c15:f>Formulas!$P$27</c15:f>
                      <c15:dlblFieldTableCache>
                        <c:ptCount val="1"/>
                      </c15:dlblFieldTableCache>
                    </c15:dlblFTEntry>
                  </c15:dlblFieldTable>
                  <c15:showDataLabelsRange val="0"/>
                </c:ext>
              </c:extLst>
            </c:dLbl>
            <c:dLbl>
              <c:idx val="2"/>
              <c:tx>
                <c:strRef>
                  <c:f>Formulas!$P$28</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{65A9A777-0A53-4B33-B18E-6DC671E6853D}</c15:txfldGUID>
                      <c15:f>Formulas!$P$28</c15:f>
                      <c15:dlblFieldTableCache>
                        <c:ptCount val="1"/>
                      </c15:dlblFieldTableCache>
                    </c15:dlblFTEntry>
                  </c15:dlblFieldTable>
                  <c15:showDataLabelsRange val="0"/>
                </c:ext>
              </c:extLst>
            </c:dLbl>
            <c:dLbl>
              <c:idx val="3"/>
              <c:tx>
                <c:strRef>
                  <c:f>Formulas!$P$29</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{BB2047CF-06F2-43AE-9276-89E876E0DDF6}</c15:txfldGUID>
                      <c15:f>Formulas!$P$29</c15:f>
                      <c15:dlblFieldTableCache>
                        <c:ptCount val="1"/>
                      </c15:dlblFieldTableCache>
                    </c15:dlblFTEntry>
                  </c15:dlblFieldTable>
                  <c15:showDataLabelsRange val="0"/>
                </c:ext>
              </c:extLst>
            </c:dLbl>
            <c:spPr>
              <a:noFill/>
              <a:ln>
                <a:noFill/>
              </a:ln>
              <a:effectLst/>
            </c:spPr>
            <c:txPr>
              <a:bodyPr/>
              <a:lstStyle/>
              <a:p>
                <a:pPr>
                  <a:defRPr sz="1200"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Formulas!$M$26:$M$29</c:f>
              <c:strCache>
                <c:ptCount val="4"/>
                <c:pt idx="0">
                  <c:v>ES</c:v>
                </c:pt>
                <c:pt idx="1">
                  <c:v>TH</c:v>
                </c:pt>
                <c:pt idx="2">
                  <c:v>RR</c:v>
                </c:pt>
                <c:pt idx="3">
                  <c:v>All Programs</c:v>
                </c:pt>
              </c:strCache>
            </c:strRef>
          </c:cat>
          <c:val>
            <c:numRef>
              <c:f>Formulas!$O$26:$O$29</c:f>
              <c:numCache>
                <c:formatCode>#,##0</c:formatCode>
                <c:ptCount val="4"/>
                <c:pt idx="0">
                  <c:v>265</c:v>
                </c:pt>
                <c:pt idx="1">
                  <c:v>97.999999999999986</c:v>
                </c:pt>
                <c:pt idx="2">
                  <c:v>112</c:v>
                </c:pt>
                <c:pt idx="3">
                  <c:v>475</c:v>
                </c:pt>
              </c:numCache>
            </c:numRef>
          </c:val>
        </c:ser>
        <c:dLbls>
          <c:showLegendKey val="0"/>
          <c:showVal val="1"/>
          <c:showCatName val="0"/>
          <c:showSerName val="0"/>
          <c:showPercent val="0"/>
          <c:showBubbleSize val="0"/>
        </c:dLbls>
        <c:gapWidth val="75"/>
        <c:axId val="606538376"/>
        <c:axId val="606536024"/>
      </c:barChart>
      <c:catAx>
        <c:axId val="596952128"/>
        <c:scaling>
          <c:orientation val="minMax"/>
        </c:scaling>
        <c:delete val="0"/>
        <c:axPos val="b"/>
        <c:numFmt formatCode="General" sourceLinked="0"/>
        <c:majorTickMark val="out"/>
        <c:minorTickMark val="none"/>
        <c:tickLblPos val="nextTo"/>
        <c:crossAx val="606536416"/>
        <c:crosses val="autoZero"/>
        <c:auto val="1"/>
        <c:lblAlgn val="ctr"/>
        <c:lblOffset val="100"/>
        <c:noMultiLvlLbl val="0"/>
      </c:catAx>
      <c:valAx>
        <c:axId val="606536416"/>
        <c:scaling>
          <c:orientation val="minMax"/>
        </c:scaling>
        <c:delete val="0"/>
        <c:axPos val="l"/>
        <c:majorGridlines/>
        <c:numFmt formatCode="#,##0" sourceLinked="1"/>
        <c:majorTickMark val="out"/>
        <c:minorTickMark val="none"/>
        <c:tickLblPos val="nextTo"/>
        <c:crossAx val="596952128"/>
        <c:crosses val="autoZero"/>
        <c:crossBetween val="between"/>
      </c:valAx>
      <c:valAx>
        <c:axId val="606536024"/>
        <c:scaling>
          <c:orientation val="minMax"/>
        </c:scaling>
        <c:delete val="1"/>
        <c:axPos val="r"/>
        <c:numFmt formatCode="#,##0" sourceLinked="1"/>
        <c:majorTickMark val="out"/>
        <c:minorTickMark val="none"/>
        <c:tickLblPos val="none"/>
        <c:crossAx val="606538376"/>
        <c:crosses val="max"/>
        <c:crossBetween val="between"/>
      </c:valAx>
      <c:catAx>
        <c:axId val="606538376"/>
        <c:scaling>
          <c:orientation val="minMax"/>
        </c:scaling>
        <c:delete val="1"/>
        <c:axPos val="b"/>
        <c:numFmt formatCode="General" sourceLinked="1"/>
        <c:majorTickMark val="out"/>
        <c:minorTickMark val="none"/>
        <c:tickLblPos val="none"/>
        <c:crossAx val="606536024"/>
        <c:crosses val="autoZero"/>
        <c:auto val="1"/>
        <c:lblAlgn val="ctr"/>
        <c:lblOffset val="100"/>
        <c:noMultiLvlLbl val="0"/>
      </c:catAx>
      <c:spPr>
        <a:solidFill>
          <a:srgbClr val="C0504D">
            <a:lumMod val="20000"/>
            <a:lumOff val="80000"/>
            <a:alpha val="25000"/>
          </a:srgbClr>
        </a:solidFill>
      </c:spPr>
    </c:plotArea>
    <c:legend>
      <c:legendPos val="b"/>
      <c:legendEntry>
        <c:idx val="0"/>
        <c:delete val="1"/>
      </c:legendEntry>
      <c:legendEntry>
        <c:idx val="1"/>
        <c:delete val="1"/>
      </c:legendEntry>
      <c:layout>
        <c:manualLayout>
          <c:xMode val="edge"/>
          <c:yMode val="edge"/>
          <c:x val="0.25935433070866148"/>
          <c:y val="0.91628280839894949"/>
          <c:w val="0.47018000874890636"/>
          <c:h val="8.3717191601050026E-2"/>
        </c:manualLayout>
      </c:layout>
      <c:overlay val="0"/>
    </c:legend>
    <c:plotVisOnly val="1"/>
    <c:dispBlanksAs val="gap"/>
    <c:showDLblsOverMax val="0"/>
  </c:chart>
  <c:spPr>
    <a:solidFill>
      <a:srgbClr val="C0504D">
        <a:lumMod val="20000"/>
        <a:lumOff val="80000"/>
        <a:alpha val="50000"/>
      </a:srgbClr>
    </a:solidFill>
  </c:spPr>
  <c:printSettings>
    <c:headerFooter/>
    <c:pageMargins b="0.75000000000000555" l="0.70000000000000062" r="0.70000000000000062" t="0.75000000000000555" header="0.30000000000000032" footer="0.30000000000000032"/>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Formulas!$L$32</c:f>
          <c:strCache>
            <c:ptCount val="1"/>
            <c:pt idx="0">
              <c:v>10A. Change in Average Cost per Permanent Housing Exit
Single Adults</c:v>
            </c:pt>
          </c:strCache>
        </c:strRef>
      </c:tx>
      <c:layout>
        <c:manualLayout>
          <c:xMode val="edge"/>
          <c:yMode val="edge"/>
          <c:x val="6.6926953997672994E-3"/>
          <c:y val="8.4925661626073495E-3"/>
        </c:manualLayout>
      </c:layout>
      <c:overlay val="0"/>
      <c:txPr>
        <a:bodyPr/>
        <a:lstStyle/>
        <a:p>
          <a:pPr algn="l">
            <a:defRPr sz="1200"/>
          </a:pPr>
          <a:endParaRPr lang="en-US"/>
        </a:p>
      </c:txPr>
    </c:title>
    <c:autoTitleDeleted val="0"/>
    <c:plotArea>
      <c:layout/>
      <c:barChart>
        <c:barDir val="col"/>
        <c:grouping val="clustered"/>
        <c:varyColors val="0"/>
        <c:ser>
          <c:idx val="0"/>
          <c:order val="0"/>
          <c:tx>
            <c:strRef>
              <c:f>Formulas!$N$31</c:f>
              <c:strCache>
                <c:ptCount val="1"/>
                <c:pt idx="0">
                  <c:v>Current $/PH Exit</c:v>
                </c:pt>
              </c:strCache>
            </c:strRef>
          </c:tx>
          <c:invertIfNegative val="0"/>
          <c:dLbls>
            <c:delete val="1"/>
          </c:dLbls>
          <c:cat>
            <c:strRef>
              <c:f>Formulas!$M$32:$M$35</c:f>
              <c:strCache>
                <c:ptCount val="4"/>
                <c:pt idx="0">
                  <c:v>ES</c:v>
                </c:pt>
                <c:pt idx="1">
                  <c:v>TH</c:v>
                </c:pt>
                <c:pt idx="2">
                  <c:v>RR</c:v>
                </c:pt>
                <c:pt idx="3">
                  <c:v>All Programs</c:v>
                </c:pt>
              </c:strCache>
            </c:strRef>
          </c:cat>
          <c:val>
            <c:numRef>
              <c:f>Formulas!$N$32:$N$35</c:f>
              <c:numCache>
                <c:formatCode>"$"#,##0</c:formatCode>
                <c:ptCount val="4"/>
                <c:pt idx="0">
                  <c:v>7547</c:v>
                </c:pt>
                <c:pt idx="1">
                  <c:v>18367</c:v>
                </c:pt>
                <c:pt idx="2">
                  <c:v>5758</c:v>
                </c:pt>
                <c:pt idx="3">
                  <c:v>10557.333333333334</c:v>
                </c:pt>
              </c:numCache>
            </c:numRef>
          </c:val>
        </c:ser>
        <c:ser>
          <c:idx val="1"/>
          <c:order val="1"/>
          <c:tx>
            <c:strRef>
              <c:f>Formulas!$O$31</c:f>
              <c:strCache>
                <c:ptCount val="1"/>
                <c:pt idx="0">
                  <c:v>New $/PH Exit</c:v>
                </c:pt>
              </c:strCache>
            </c:strRef>
          </c:tx>
          <c:invertIfNegative val="0"/>
          <c:dLbls>
            <c:dLbl>
              <c:idx val="0"/>
              <c:tx>
                <c:strRef>
                  <c:f>Formulas!$P$32</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{D2E61890-94B5-47EB-ACE7-52AB5BF9BD64}</c15:txfldGUID>
                      <c15:f>Formulas!$P$32</c15:f>
                      <c15:dlblFieldTableCache>
                        <c:ptCount val="1"/>
                      </c15:dlblFieldTableCache>
                    </c15:dlblFTEntry>
                  </c15:dlblFieldTable>
                  <c15:showDataLabelsRange val="0"/>
                </c:ext>
              </c:extLst>
            </c:dLbl>
            <c:dLbl>
              <c:idx val="1"/>
              <c:tx>
                <c:strRef>
                  <c:f>Formulas!$P$33</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{375B1362-9008-473C-94D6-867642EDC38D}</c15:txfldGUID>
                      <c15:f>Formulas!$P$33</c15:f>
                      <c15:dlblFieldTableCache>
                        <c:ptCount val="1"/>
                      </c15:dlblFieldTableCache>
                    </c15:dlblFTEntry>
                  </c15:dlblFieldTable>
                  <c15:showDataLabelsRange val="0"/>
                </c:ext>
              </c:extLst>
            </c:dLbl>
            <c:dLbl>
              <c:idx val="2"/>
              <c:tx>
                <c:strRef>
                  <c:f>Formulas!$P$34</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{07E3BD66-0A3F-4A5B-8E8C-86419F00FAAF}</c15:txfldGUID>
                      <c15:f>Formulas!$P$34</c15:f>
                      <c15:dlblFieldTableCache>
                        <c:ptCount val="1"/>
                      </c15:dlblFieldTableCache>
                    </c15:dlblFTEntry>
                  </c15:dlblFieldTable>
                  <c15:showDataLabelsRange val="0"/>
                </c:ext>
              </c:extLst>
            </c:dLbl>
            <c:dLbl>
              <c:idx val="3"/>
              <c:tx>
                <c:strRef>
                  <c:f>Formulas!$P$35</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{1CFE1DD9-8905-4F68-B03C-2B1B73676975}</c15:txfldGUID>
                      <c15:f>Formulas!$P$35</c15:f>
                      <c15:dlblFieldTableCache>
                        <c:ptCount val="1"/>
                      </c15:dlblFieldTableCache>
                    </c15:dlblFTEntry>
                  </c15:dlblFieldTable>
                  <c15:showDataLabelsRange val="0"/>
                </c:ext>
              </c:extLst>
            </c:dLbl>
            <c:spPr>
              <a:noFill/>
              <a:ln>
                <a:noFill/>
              </a:ln>
              <a:effectLst/>
            </c:spPr>
            <c:txPr>
              <a:bodyPr/>
              <a:lstStyle/>
              <a:p>
                <a:pPr>
                  <a:defRPr sz="1050"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Formulas!$M$32:$M$35</c:f>
              <c:strCache>
                <c:ptCount val="4"/>
                <c:pt idx="0">
                  <c:v>ES</c:v>
                </c:pt>
                <c:pt idx="1">
                  <c:v>TH</c:v>
                </c:pt>
                <c:pt idx="2">
                  <c:v>RR</c:v>
                </c:pt>
                <c:pt idx="3">
                  <c:v>All Programs</c:v>
                </c:pt>
              </c:strCache>
            </c:strRef>
          </c:cat>
          <c:val>
            <c:numRef>
              <c:f>Formulas!$O$32:$O$35</c:f>
              <c:numCache>
                <c:formatCode>"$"#,##0</c:formatCode>
                <c:ptCount val="4"/>
                <c:pt idx="0">
                  <c:v>7547</c:v>
                </c:pt>
                <c:pt idx="1">
                  <c:v>18367</c:v>
                </c:pt>
                <c:pt idx="2">
                  <c:v>5758</c:v>
                </c:pt>
                <c:pt idx="3">
                  <c:v>10557.333333333334</c:v>
                </c:pt>
              </c:numCache>
            </c:numRef>
          </c:val>
        </c:ser>
        <c:dLbls>
          <c:showLegendKey val="0"/>
          <c:showVal val="1"/>
          <c:showCatName val="0"/>
          <c:showSerName val="0"/>
          <c:showPercent val="0"/>
          <c:showBubbleSize val="0"/>
        </c:dLbls>
        <c:gapWidth val="75"/>
        <c:axId val="606538768"/>
        <c:axId val="606535240"/>
      </c:barChart>
      <c:barChart>
        <c:barDir val="col"/>
        <c:grouping val="clustered"/>
        <c:varyColors val="0"/>
        <c:ser>
          <c:idx val="2"/>
          <c:order val="2"/>
          <c:tx>
            <c:strRef>
              <c:f>Formulas!$Q$31</c:f>
              <c:strCache>
                <c:ptCount val="1"/>
                <c:pt idx="0">
                  <c:v>Current PH Exits</c:v>
                </c:pt>
              </c:strCache>
            </c:strRef>
          </c:tx>
          <c:invertIfNegative val="0"/>
          <c:dLbls>
            <c:numFmt formatCode="[&gt;999]&quot;$&quot;#.#,&quot;K&quot;;;;" sourceLinked="0"/>
            <c:spPr>
              <a:noFill/>
              <a:ln>
                <a:noFill/>
              </a:ln>
              <a:effectLst/>
            </c:spPr>
            <c:txPr>
              <a:bodyPr/>
              <a:lstStyle/>
              <a:p>
                <a:pPr>
                  <a:defRPr sz="1000"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Formulas!$M$32:$M$35</c:f>
              <c:strCache>
                <c:ptCount val="4"/>
                <c:pt idx="0">
                  <c:v>ES</c:v>
                </c:pt>
                <c:pt idx="1">
                  <c:v>TH</c:v>
                </c:pt>
                <c:pt idx="2">
                  <c:v>RR</c:v>
                </c:pt>
                <c:pt idx="3">
                  <c:v>All Programs</c:v>
                </c:pt>
              </c:strCache>
            </c:strRef>
          </c:cat>
          <c:val>
            <c:numRef>
              <c:f>Formulas!$Q$32:$Q$35</c:f>
              <c:numCache>
                <c:formatCode>"$"#,##0</c:formatCode>
                <c:ptCount val="4"/>
                <c:pt idx="0">
                  <c:v>7547</c:v>
                </c:pt>
                <c:pt idx="1">
                  <c:v>18367</c:v>
                </c:pt>
                <c:pt idx="2">
                  <c:v>5758</c:v>
                </c:pt>
                <c:pt idx="3">
                  <c:v>10557.333333333334</c:v>
                </c:pt>
              </c:numCache>
            </c:numRef>
          </c:val>
        </c:ser>
        <c:ser>
          <c:idx val="3"/>
          <c:order val="3"/>
          <c:tx>
            <c:strRef>
              <c:f>Formulas!$R$31</c:f>
              <c:strCache>
                <c:ptCount val="1"/>
                <c:pt idx="0">
                  <c:v>New PH Exits</c:v>
                </c:pt>
              </c:strCache>
            </c:strRef>
          </c:tx>
          <c:invertIfNegative val="0"/>
          <c:dLbls>
            <c:numFmt formatCode="[&gt;999]&quot;$&quot;#.#,&quot;K&quot;;;;" sourceLinked="0"/>
            <c:spPr>
              <a:noFill/>
              <a:ln>
                <a:noFill/>
              </a:ln>
              <a:effectLst/>
            </c:spPr>
            <c:txPr>
              <a:bodyPr/>
              <a:lstStyle/>
              <a:p>
                <a:pPr>
                  <a:defRPr sz="1000"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Formulas!$M$32:$M$35</c:f>
              <c:strCache>
                <c:ptCount val="4"/>
                <c:pt idx="0">
                  <c:v>ES</c:v>
                </c:pt>
                <c:pt idx="1">
                  <c:v>TH</c:v>
                </c:pt>
                <c:pt idx="2">
                  <c:v>RR</c:v>
                </c:pt>
                <c:pt idx="3">
                  <c:v>All Programs</c:v>
                </c:pt>
              </c:strCache>
            </c:strRef>
          </c:cat>
          <c:val>
            <c:numRef>
              <c:f>Formulas!$R$32:$R$35</c:f>
              <c:numCache>
                <c:formatCode>"$"#,##0</c:formatCode>
                <c:ptCount val="4"/>
                <c:pt idx="0">
                  <c:v>7547</c:v>
                </c:pt>
                <c:pt idx="1">
                  <c:v>18367</c:v>
                </c:pt>
                <c:pt idx="2">
                  <c:v>5758</c:v>
                </c:pt>
                <c:pt idx="3">
                  <c:v>10557.333333333334</c:v>
                </c:pt>
              </c:numCache>
            </c:numRef>
          </c:val>
        </c:ser>
        <c:dLbls>
          <c:showLegendKey val="0"/>
          <c:showVal val="0"/>
          <c:showCatName val="0"/>
          <c:showSerName val="0"/>
          <c:showPercent val="0"/>
          <c:showBubbleSize val="0"/>
        </c:dLbls>
        <c:gapWidth val="75"/>
        <c:axId val="606536808"/>
        <c:axId val="606537592"/>
      </c:barChart>
      <c:catAx>
        <c:axId val="606538768"/>
        <c:scaling>
          <c:orientation val="minMax"/>
        </c:scaling>
        <c:delete val="0"/>
        <c:axPos val="b"/>
        <c:numFmt formatCode="General" sourceLinked="0"/>
        <c:majorTickMark val="out"/>
        <c:minorTickMark val="none"/>
        <c:tickLblPos val="nextTo"/>
        <c:crossAx val="606535240"/>
        <c:crosses val="autoZero"/>
        <c:auto val="1"/>
        <c:lblAlgn val="ctr"/>
        <c:lblOffset val="100"/>
        <c:noMultiLvlLbl val="0"/>
      </c:catAx>
      <c:valAx>
        <c:axId val="606535240"/>
        <c:scaling>
          <c:orientation val="minMax"/>
        </c:scaling>
        <c:delete val="0"/>
        <c:axPos val="l"/>
        <c:majorGridlines/>
        <c:numFmt formatCode="&quot;$&quot;#,##0" sourceLinked="1"/>
        <c:majorTickMark val="out"/>
        <c:minorTickMark val="none"/>
        <c:tickLblPos val="nextTo"/>
        <c:crossAx val="606538768"/>
        <c:crosses val="autoZero"/>
        <c:crossBetween val="between"/>
      </c:valAx>
      <c:valAx>
        <c:axId val="606537592"/>
        <c:scaling>
          <c:orientation val="minMax"/>
        </c:scaling>
        <c:delete val="1"/>
        <c:axPos val="r"/>
        <c:numFmt formatCode="&quot;$&quot;#,##0" sourceLinked="1"/>
        <c:majorTickMark val="out"/>
        <c:minorTickMark val="none"/>
        <c:tickLblPos val="none"/>
        <c:crossAx val="606536808"/>
        <c:crosses val="max"/>
        <c:crossBetween val="between"/>
      </c:valAx>
      <c:catAx>
        <c:axId val="606536808"/>
        <c:scaling>
          <c:orientation val="minMax"/>
        </c:scaling>
        <c:delete val="1"/>
        <c:axPos val="b"/>
        <c:numFmt formatCode="General" sourceLinked="1"/>
        <c:majorTickMark val="out"/>
        <c:minorTickMark val="none"/>
        <c:tickLblPos val="none"/>
        <c:crossAx val="606537592"/>
        <c:crosses val="autoZero"/>
        <c:auto val="1"/>
        <c:lblAlgn val="ctr"/>
        <c:lblOffset val="100"/>
        <c:noMultiLvlLbl val="0"/>
      </c:catAx>
      <c:spPr>
        <a:solidFill>
          <a:srgbClr val="C0504D">
            <a:lumMod val="20000"/>
            <a:lumOff val="80000"/>
            <a:alpha val="25000"/>
          </a:srgbClr>
        </a:solidFill>
      </c:spPr>
    </c:plotArea>
    <c:legend>
      <c:legendPos val="b"/>
      <c:legendEntry>
        <c:idx val="0"/>
        <c:delete val="1"/>
      </c:legendEntry>
      <c:legendEntry>
        <c:idx val="1"/>
        <c:delete val="1"/>
      </c:legendEntry>
      <c:overlay val="0"/>
    </c:legend>
    <c:plotVisOnly val="1"/>
    <c:dispBlanksAs val="gap"/>
    <c:showDLblsOverMax val="0"/>
  </c:chart>
  <c:spPr>
    <a:solidFill>
      <a:srgbClr val="C0504D">
        <a:lumMod val="20000"/>
        <a:lumOff val="80000"/>
        <a:alpha val="50000"/>
      </a:srgbClr>
    </a:solidFill>
  </c:spPr>
  <c:printSettings>
    <c:headerFooter/>
    <c:pageMargins b="0.75000000000000577" l="0.70000000000000062" r="0.70000000000000062" t="0.75000000000000577" header="0.30000000000000032" footer="0.30000000000000032"/>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Formulas!$L$38</c:f>
          <c:strCache>
            <c:ptCount val="1"/>
            <c:pt idx="0">
              <c:v>9B.Change in Permanent Housing Exits
Family Households</c:v>
            </c:pt>
          </c:strCache>
        </c:strRef>
      </c:tx>
      <c:layout>
        <c:manualLayout>
          <c:xMode val="edge"/>
          <c:yMode val="edge"/>
          <c:x val="7.8132249422130512E-3"/>
          <c:y val="9.2592592592593784E-3"/>
        </c:manualLayout>
      </c:layout>
      <c:overlay val="0"/>
      <c:txPr>
        <a:bodyPr/>
        <a:lstStyle/>
        <a:p>
          <a:pPr algn="l">
            <a:defRPr sz="1200"/>
          </a:pPr>
          <a:endParaRPr lang="en-US"/>
        </a:p>
      </c:txPr>
    </c:title>
    <c:autoTitleDeleted val="0"/>
    <c:plotArea>
      <c:layout>
        <c:manualLayout>
          <c:layoutTarget val="inner"/>
          <c:xMode val="edge"/>
          <c:yMode val="edge"/>
          <c:x val="8.2628871391076955E-2"/>
          <c:y val="0.22871536891221941"/>
          <c:w val="0.88803779527559068"/>
          <c:h val="0.59473571011956861"/>
        </c:manualLayout>
      </c:layout>
      <c:barChart>
        <c:barDir val="col"/>
        <c:grouping val="clustered"/>
        <c:varyColors val="0"/>
        <c:ser>
          <c:idx val="2"/>
          <c:order val="2"/>
          <c:tx>
            <c:strRef>
              <c:f>Formulas!$Q$37</c:f>
              <c:strCache>
                <c:ptCount val="1"/>
                <c:pt idx="0">
                  <c:v>Current PH Exits</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Formulas!$M$38:$M$41</c:f>
              <c:strCache>
                <c:ptCount val="4"/>
                <c:pt idx="0">
                  <c:v>ES</c:v>
                </c:pt>
                <c:pt idx="1">
                  <c:v>TH</c:v>
                </c:pt>
                <c:pt idx="2">
                  <c:v>RR</c:v>
                </c:pt>
                <c:pt idx="3">
                  <c:v>All Programs</c:v>
                </c:pt>
              </c:strCache>
            </c:strRef>
          </c:cat>
          <c:val>
            <c:numRef>
              <c:f>Formulas!$Q$38:$Q$41</c:f>
              <c:numCache>
                <c:formatCode>#,##0</c:formatCode>
                <c:ptCount val="4"/>
                <c:pt idx="0">
                  <c:v>137</c:v>
                </c:pt>
                <c:pt idx="1">
                  <c:v>158</c:v>
                </c:pt>
                <c:pt idx="2">
                  <c:v>235</c:v>
                </c:pt>
                <c:pt idx="3">
                  <c:v>530</c:v>
                </c:pt>
              </c:numCache>
            </c:numRef>
          </c:val>
        </c:ser>
        <c:ser>
          <c:idx val="3"/>
          <c:order val="3"/>
          <c:tx>
            <c:strRef>
              <c:f>Formulas!$R$37</c:f>
              <c:strCache>
                <c:ptCount val="1"/>
                <c:pt idx="0">
                  <c:v>New PH Exits</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Formulas!$M$38:$M$41</c:f>
              <c:strCache>
                <c:ptCount val="4"/>
                <c:pt idx="0">
                  <c:v>ES</c:v>
                </c:pt>
                <c:pt idx="1">
                  <c:v>TH</c:v>
                </c:pt>
                <c:pt idx="2">
                  <c:v>RR</c:v>
                </c:pt>
                <c:pt idx="3">
                  <c:v>All Programs</c:v>
                </c:pt>
              </c:strCache>
            </c:strRef>
          </c:cat>
          <c:val>
            <c:numRef>
              <c:f>Formulas!$R$38:$R$41</c:f>
              <c:numCache>
                <c:formatCode>#,##0</c:formatCode>
                <c:ptCount val="4"/>
                <c:pt idx="0">
                  <c:v>137</c:v>
                </c:pt>
                <c:pt idx="1">
                  <c:v>157.99999999999997</c:v>
                </c:pt>
                <c:pt idx="2">
                  <c:v>235</c:v>
                </c:pt>
                <c:pt idx="3">
                  <c:v>530</c:v>
                </c:pt>
              </c:numCache>
            </c:numRef>
          </c:val>
        </c:ser>
        <c:dLbls>
          <c:showLegendKey val="0"/>
          <c:showVal val="1"/>
          <c:showCatName val="0"/>
          <c:showSerName val="0"/>
          <c:showPercent val="0"/>
          <c:showBubbleSize val="0"/>
        </c:dLbls>
        <c:gapWidth val="150"/>
        <c:axId val="606537984"/>
        <c:axId val="609482504"/>
      </c:barChart>
      <c:barChart>
        <c:barDir val="col"/>
        <c:grouping val="clustered"/>
        <c:varyColors val="0"/>
        <c:ser>
          <c:idx val="0"/>
          <c:order val="0"/>
          <c:tx>
            <c:strRef>
              <c:f>Formulas!$N$37</c:f>
              <c:strCache>
                <c:ptCount val="1"/>
                <c:pt idx="0">
                  <c:v>Current PH Exits</c:v>
                </c:pt>
              </c:strCache>
            </c:strRef>
          </c:tx>
          <c:invertIfNegative val="0"/>
          <c:dLbls>
            <c:delete val="1"/>
          </c:dLbls>
          <c:cat>
            <c:strRef>
              <c:f>Formulas!$M$38:$M$41</c:f>
              <c:strCache>
                <c:ptCount val="4"/>
                <c:pt idx="0">
                  <c:v>ES</c:v>
                </c:pt>
                <c:pt idx="1">
                  <c:v>TH</c:v>
                </c:pt>
                <c:pt idx="2">
                  <c:v>RR</c:v>
                </c:pt>
                <c:pt idx="3">
                  <c:v>All Programs</c:v>
                </c:pt>
              </c:strCache>
            </c:strRef>
          </c:cat>
          <c:val>
            <c:numRef>
              <c:f>Formulas!$N$38:$N$41</c:f>
              <c:numCache>
                <c:formatCode>#,##0</c:formatCode>
                <c:ptCount val="4"/>
                <c:pt idx="0">
                  <c:v>137</c:v>
                </c:pt>
                <c:pt idx="1">
                  <c:v>158</c:v>
                </c:pt>
                <c:pt idx="2">
                  <c:v>235</c:v>
                </c:pt>
                <c:pt idx="3">
                  <c:v>530</c:v>
                </c:pt>
              </c:numCache>
            </c:numRef>
          </c:val>
        </c:ser>
        <c:ser>
          <c:idx val="1"/>
          <c:order val="1"/>
          <c:tx>
            <c:strRef>
              <c:f>Formulas!$O$37</c:f>
              <c:strCache>
                <c:ptCount val="1"/>
                <c:pt idx="0">
                  <c:v>New PH Exits</c:v>
                </c:pt>
              </c:strCache>
            </c:strRef>
          </c:tx>
          <c:invertIfNegative val="0"/>
          <c:dLbls>
            <c:dLbl>
              <c:idx val="0"/>
              <c:tx>
                <c:strRef>
                  <c:f>Formulas!$P$38</c:f>
                  <c:strCache>
                    <c:ptCount val="1"/>
                  </c:strCache>
                </c:strRef>
              </c:tx>
              <c:dLblPos val="inEnd"/>
              <c:showLegendKey val="0"/>
              <c:showVal val="1"/>
              <c:showCatName val="0"/>
              <c:showSerName val="0"/>
              <c:showPercent val="0"/>
              <c:showBubbleSize val="0"/>
              <c:extLst>
                <c:ext xmlns:c15="http://schemas.microsoft.com/office/drawing/2012/chart" uri="{CE6537A1-D6FC-4f65-9D91-7224C49458BB}">
                  <c15:dlblFieldTable>
                    <c15:dlblFTEntry>
                      <c15:txfldGUID>{D71CBA6B-D944-4FE1-918E-CD4BB7F3193F}</c15:txfldGUID>
                      <c15:f>Formulas!$P$38</c15:f>
                      <c15:dlblFieldTableCache>
                        <c:ptCount val="1"/>
                      </c15:dlblFieldTableCache>
                    </c15:dlblFTEntry>
                  </c15:dlblFieldTable>
                  <c15:showDataLabelsRange val="0"/>
                </c:ext>
              </c:extLst>
            </c:dLbl>
            <c:dLbl>
              <c:idx val="1"/>
              <c:tx>
                <c:strRef>
                  <c:f>Formulas!$P$39</c:f>
                  <c:strCache>
                    <c:ptCount val="1"/>
                  </c:strCache>
                </c:strRef>
              </c:tx>
              <c:dLblPos val="inEnd"/>
              <c:showLegendKey val="0"/>
              <c:showVal val="1"/>
              <c:showCatName val="0"/>
              <c:showSerName val="0"/>
              <c:showPercent val="0"/>
              <c:showBubbleSize val="0"/>
              <c:extLst>
                <c:ext xmlns:c15="http://schemas.microsoft.com/office/drawing/2012/chart" uri="{CE6537A1-D6FC-4f65-9D91-7224C49458BB}">
                  <c15:dlblFieldTable>
                    <c15:dlblFTEntry>
                      <c15:txfldGUID>{914ADC8E-B45D-4B44-B742-DBF59457920A}</c15:txfldGUID>
                      <c15:f>Formulas!$P$39</c15:f>
                      <c15:dlblFieldTableCache>
                        <c:ptCount val="1"/>
                      </c15:dlblFieldTableCache>
                    </c15:dlblFTEntry>
                  </c15:dlblFieldTable>
                  <c15:showDataLabelsRange val="0"/>
                </c:ext>
              </c:extLst>
            </c:dLbl>
            <c:dLbl>
              <c:idx val="2"/>
              <c:tx>
                <c:strRef>
                  <c:f>Formulas!$P$40</c:f>
                  <c:strCache>
                    <c:ptCount val="1"/>
                  </c:strCache>
                </c:strRef>
              </c:tx>
              <c:dLblPos val="inEnd"/>
              <c:showLegendKey val="0"/>
              <c:showVal val="1"/>
              <c:showCatName val="0"/>
              <c:showSerName val="0"/>
              <c:showPercent val="0"/>
              <c:showBubbleSize val="0"/>
              <c:extLst>
                <c:ext xmlns:c15="http://schemas.microsoft.com/office/drawing/2012/chart" uri="{CE6537A1-D6FC-4f65-9D91-7224C49458BB}">
                  <c15:dlblFieldTable>
                    <c15:dlblFTEntry>
                      <c15:txfldGUID>{F9864A54-B736-4EBF-8DE8-C5F81F9EE2D7}</c15:txfldGUID>
                      <c15:f>Formulas!$P$40</c15:f>
                      <c15:dlblFieldTableCache>
                        <c:ptCount val="1"/>
                      </c15:dlblFieldTableCache>
                    </c15:dlblFTEntry>
                  </c15:dlblFieldTable>
                  <c15:showDataLabelsRange val="0"/>
                </c:ext>
              </c:extLst>
            </c:dLbl>
            <c:dLbl>
              <c:idx val="3"/>
              <c:tx>
                <c:strRef>
                  <c:f>Formulas!$P$41</c:f>
                  <c:strCache>
                    <c:ptCount val="1"/>
                  </c:strCache>
                </c:strRef>
              </c:tx>
              <c:dLblPos val="inEnd"/>
              <c:showLegendKey val="0"/>
              <c:showVal val="1"/>
              <c:showCatName val="0"/>
              <c:showSerName val="0"/>
              <c:showPercent val="0"/>
              <c:showBubbleSize val="0"/>
              <c:extLst>
                <c:ext xmlns:c15="http://schemas.microsoft.com/office/drawing/2012/chart" uri="{CE6537A1-D6FC-4f65-9D91-7224C49458BB}">
                  <c15:dlblFieldTable>
                    <c15:dlblFTEntry>
                      <c15:txfldGUID>{546210B1-A061-44E8-846D-36759929BFE9}</c15:txfldGUID>
                      <c15:f>Formulas!$P$41</c15:f>
                      <c15:dlblFieldTableCache>
                        <c:ptCount val="1"/>
                      </c15:dlblFieldTableCache>
                    </c15:dlblFTEntry>
                  </c15:dlblFieldTable>
                  <c15:showDataLabelsRange val="0"/>
                </c:ext>
              </c:extLst>
            </c:dLbl>
            <c:spPr>
              <a:noFill/>
              <a:ln>
                <a:noFill/>
              </a:ln>
              <a:effectLst/>
            </c:spPr>
            <c:txPr>
              <a:bodyPr/>
              <a:lstStyle/>
              <a:p>
                <a:pPr>
                  <a:defRPr sz="1100" b="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Formulas!$M$38:$M$41</c:f>
              <c:strCache>
                <c:ptCount val="4"/>
                <c:pt idx="0">
                  <c:v>ES</c:v>
                </c:pt>
                <c:pt idx="1">
                  <c:v>TH</c:v>
                </c:pt>
                <c:pt idx="2">
                  <c:v>RR</c:v>
                </c:pt>
                <c:pt idx="3">
                  <c:v>All Programs</c:v>
                </c:pt>
              </c:strCache>
            </c:strRef>
          </c:cat>
          <c:val>
            <c:numRef>
              <c:f>Formulas!$O$38:$O$41</c:f>
              <c:numCache>
                <c:formatCode>#,##0</c:formatCode>
                <c:ptCount val="4"/>
                <c:pt idx="0">
                  <c:v>137</c:v>
                </c:pt>
                <c:pt idx="1">
                  <c:v>157.99999999999997</c:v>
                </c:pt>
                <c:pt idx="2">
                  <c:v>235</c:v>
                </c:pt>
                <c:pt idx="3">
                  <c:v>530</c:v>
                </c:pt>
              </c:numCache>
            </c:numRef>
          </c:val>
        </c:ser>
        <c:dLbls>
          <c:showLegendKey val="0"/>
          <c:showVal val="1"/>
          <c:showCatName val="0"/>
          <c:showSerName val="0"/>
          <c:showPercent val="0"/>
          <c:showBubbleSize val="0"/>
        </c:dLbls>
        <c:gapWidth val="75"/>
        <c:axId val="609483288"/>
        <c:axId val="609481720"/>
      </c:barChart>
      <c:catAx>
        <c:axId val="606537984"/>
        <c:scaling>
          <c:orientation val="minMax"/>
        </c:scaling>
        <c:delete val="0"/>
        <c:axPos val="b"/>
        <c:numFmt formatCode="General" sourceLinked="0"/>
        <c:majorTickMark val="out"/>
        <c:minorTickMark val="none"/>
        <c:tickLblPos val="nextTo"/>
        <c:crossAx val="609482504"/>
        <c:crosses val="autoZero"/>
        <c:auto val="1"/>
        <c:lblAlgn val="ctr"/>
        <c:lblOffset val="100"/>
        <c:noMultiLvlLbl val="0"/>
      </c:catAx>
      <c:valAx>
        <c:axId val="609482504"/>
        <c:scaling>
          <c:orientation val="minMax"/>
        </c:scaling>
        <c:delete val="0"/>
        <c:axPos val="l"/>
        <c:majorGridlines/>
        <c:numFmt formatCode="#,##0" sourceLinked="1"/>
        <c:majorTickMark val="out"/>
        <c:minorTickMark val="none"/>
        <c:tickLblPos val="nextTo"/>
        <c:crossAx val="606537984"/>
        <c:crosses val="autoZero"/>
        <c:crossBetween val="between"/>
      </c:valAx>
      <c:valAx>
        <c:axId val="609481720"/>
        <c:scaling>
          <c:orientation val="minMax"/>
        </c:scaling>
        <c:delete val="1"/>
        <c:axPos val="r"/>
        <c:numFmt formatCode="#,##0" sourceLinked="1"/>
        <c:majorTickMark val="out"/>
        <c:minorTickMark val="none"/>
        <c:tickLblPos val="none"/>
        <c:crossAx val="609483288"/>
        <c:crosses val="max"/>
        <c:crossBetween val="between"/>
      </c:valAx>
      <c:catAx>
        <c:axId val="609483288"/>
        <c:scaling>
          <c:orientation val="minMax"/>
        </c:scaling>
        <c:delete val="1"/>
        <c:axPos val="b"/>
        <c:numFmt formatCode="General" sourceLinked="1"/>
        <c:majorTickMark val="out"/>
        <c:minorTickMark val="none"/>
        <c:tickLblPos val="none"/>
        <c:crossAx val="609481720"/>
        <c:crosses val="autoZero"/>
        <c:auto val="1"/>
        <c:lblAlgn val="ctr"/>
        <c:lblOffset val="100"/>
        <c:noMultiLvlLbl val="0"/>
      </c:catAx>
      <c:spPr>
        <a:solidFill>
          <a:srgbClr val="FFFFCC">
            <a:alpha val="25000"/>
          </a:srgbClr>
        </a:solidFill>
      </c:spPr>
    </c:plotArea>
    <c:legend>
      <c:legendPos val="b"/>
      <c:legendEntry>
        <c:idx val="0"/>
        <c:delete val="1"/>
      </c:legendEntry>
      <c:legendEntry>
        <c:idx val="1"/>
        <c:delete val="1"/>
      </c:legendEntry>
      <c:layout>
        <c:manualLayout>
          <c:xMode val="edge"/>
          <c:yMode val="edge"/>
          <c:x val="0.27431349081365003"/>
          <c:y val="0.9116531787693205"/>
          <c:w val="0.45137280839895255"/>
          <c:h val="8.3717191601050026E-2"/>
        </c:manualLayout>
      </c:layout>
      <c:overlay val="0"/>
    </c:legend>
    <c:plotVisOnly val="1"/>
    <c:dispBlanksAs val="gap"/>
    <c:showDLblsOverMax val="0"/>
  </c:chart>
  <c:spPr>
    <a:solidFill>
      <a:srgbClr val="FFFFCC">
        <a:alpha val="50000"/>
      </a:srgbClr>
    </a:solidFill>
  </c:spPr>
  <c:printSettings>
    <c:headerFooter/>
    <c:pageMargins b="0.75000000000000555" l="0.70000000000000062" r="0.70000000000000062" t="0.75000000000000555" header="0.30000000000000032" footer="0.30000000000000032"/>
    <c:pageSetup orientation="portrait"/>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Formulas!$L$44</c:f>
          <c:strCache>
            <c:ptCount val="1"/>
            <c:pt idx="0">
              <c:v>10B. Change in Average Cost per Permanent Housing Exit
Family Households</c:v>
            </c:pt>
          </c:strCache>
        </c:strRef>
      </c:tx>
      <c:layout>
        <c:manualLayout>
          <c:xMode val="edge"/>
          <c:yMode val="edge"/>
          <c:x val="1.7235732479144138E-3"/>
          <c:y val="0"/>
        </c:manualLayout>
      </c:layout>
      <c:overlay val="0"/>
      <c:txPr>
        <a:bodyPr/>
        <a:lstStyle/>
        <a:p>
          <a:pPr algn="l">
            <a:defRPr sz="1200"/>
          </a:pPr>
          <a:endParaRPr lang="en-US"/>
        </a:p>
      </c:txPr>
    </c:title>
    <c:autoTitleDeleted val="0"/>
    <c:plotArea>
      <c:layout>
        <c:manualLayout>
          <c:layoutTarget val="inner"/>
          <c:xMode val="edge"/>
          <c:yMode val="edge"/>
          <c:x val="0.13525240594925633"/>
          <c:y val="0.17973384317375671"/>
          <c:w val="0.83419203849519685"/>
          <c:h val="0.61096022741566269"/>
        </c:manualLayout>
      </c:layout>
      <c:barChart>
        <c:barDir val="col"/>
        <c:grouping val="clustered"/>
        <c:varyColors val="0"/>
        <c:ser>
          <c:idx val="0"/>
          <c:order val="0"/>
          <c:tx>
            <c:strRef>
              <c:f>Formulas!$N$43</c:f>
              <c:strCache>
                <c:ptCount val="1"/>
                <c:pt idx="0">
                  <c:v>Current $/PH Exit</c:v>
                </c:pt>
              </c:strCache>
            </c:strRef>
          </c:tx>
          <c:invertIfNegative val="0"/>
          <c:dLbls>
            <c:delete val="1"/>
          </c:dLbls>
          <c:cat>
            <c:strRef>
              <c:f>Formulas!$M$44:$M$47</c:f>
              <c:strCache>
                <c:ptCount val="4"/>
                <c:pt idx="0">
                  <c:v>ES</c:v>
                </c:pt>
                <c:pt idx="1">
                  <c:v>TH</c:v>
                </c:pt>
                <c:pt idx="2">
                  <c:v>RR</c:v>
                </c:pt>
                <c:pt idx="3">
                  <c:v>All Programs</c:v>
                </c:pt>
              </c:strCache>
            </c:strRef>
          </c:cat>
          <c:val>
            <c:numRef>
              <c:f>Formulas!$N$44:$N$47</c:f>
              <c:numCache>
                <c:formatCode>"$"#,##0</c:formatCode>
                <c:ptCount val="4"/>
                <c:pt idx="0">
                  <c:v>8759</c:v>
                </c:pt>
                <c:pt idx="1">
                  <c:v>18987</c:v>
                </c:pt>
                <c:pt idx="2">
                  <c:v>3617</c:v>
                </c:pt>
                <c:pt idx="3">
                  <c:v>10454.333333333334</c:v>
                </c:pt>
              </c:numCache>
            </c:numRef>
          </c:val>
        </c:ser>
        <c:ser>
          <c:idx val="1"/>
          <c:order val="1"/>
          <c:tx>
            <c:strRef>
              <c:f>Formulas!$O$43</c:f>
              <c:strCache>
                <c:ptCount val="1"/>
                <c:pt idx="0">
                  <c:v>New $/PH Exit</c:v>
                </c:pt>
              </c:strCache>
            </c:strRef>
          </c:tx>
          <c:invertIfNegative val="0"/>
          <c:dLbls>
            <c:dLbl>
              <c:idx val="0"/>
              <c:tx>
                <c:strRef>
                  <c:f>Formulas!$P$44</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{EE311EC2-9867-429B-AFBA-3FF86498FC34}</c15:txfldGUID>
                      <c15:f>Formulas!$P$44</c15:f>
                      <c15:dlblFieldTableCache>
                        <c:ptCount val="1"/>
                      </c15:dlblFieldTableCache>
                    </c15:dlblFTEntry>
                  </c15:dlblFieldTable>
                  <c15:showDataLabelsRange val="0"/>
                </c:ext>
              </c:extLst>
            </c:dLbl>
            <c:dLbl>
              <c:idx val="1"/>
              <c:tx>
                <c:strRef>
                  <c:f>Formulas!$P$45</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{98B94B5E-FF2A-4C6A-ADC5-C9F467E07A7F}</c15:txfldGUID>
                      <c15:f>Formulas!$P$45</c15:f>
                      <c15:dlblFieldTableCache>
                        <c:ptCount val="1"/>
                      </c15:dlblFieldTableCache>
                    </c15:dlblFTEntry>
                  </c15:dlblFieldTable>
                  <c15:showDataLabelsRange val="0"/>
                </c:ext>
              </c:extLst>
            </c:dLbl>
            <c:dLbl>
              <c:idx val="2"/>
              <c:tx>
                <c:strRef>
                  <c:f>Formulas!$P$46</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{B7451CAC-3218-4A46-96FF-117B4798D49B}</c15:txfldGUID>
                      <c15:f>Formulas!$P$46</c15:f>
                      <c15:dlblFieldTableCache>
                        <c:ptCount val="1"/>
                      </c15:dlblFieldTableCache>
                    </c15:dlblFTEntry>
                  </c15:dlblFieldTable>
                  <c15:showDataLabelsRange val="0"/>
                </c:ext>
              </c:extLst>
            </c:dLbl>
            <c:dLbl>
              <c:idx val="3"/>
              <c:tx>
                <c:strRef>
                  <c:f>Formulas!$P$47</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{0C7A5BEC-BB83-41C8-A387-04B4F2F03478}</c15:txfldGUID>
                      <c15:f>Formulas!$P$47</c15:f>
                      <c15:dlblFieldTableCache>
                        <c:ptCount val="1"/>
                      </c15:dlblFieldTableCache>
                    </c15:dlblFTEntry>
                  </c15:dlblFieldTable>
                  <c15:showDataLabelsRange val="0"/>
                </c:ext>
              </c:extLst>
            </c:dLbl>
            <c:numFmt formatCode="&quot;$&quot;#,##0_);[Red]\(&quot;$&quot;#,##0\)" sourceLinked="0"/>
            <c:spPr>
              <a:noFill/>
              <a:ln>
                <a:noFill/>
              </a:ln>
              <a:effectLst/>
            </c:spPr>
            <c:txPr>
              <a:bodyPr/>
              <a:lstStyle/>
              <a:p>
                <a:pPr>
                  <a:defRPr sz="1050"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Formulas!$M$44:$M$47</c:f>
              <c:strCache>
                <c:ptCount val="4"/>
                <c:pt idx="0">
                  <c:v>ES</c:v>
                </c:pt>
                <c:pt idx="1">
                  <c:v>TH</c:v>
                </c:pt>
                <c:pt idx="2">
                  <c:v>RR</c:v>
                </c:pt>
                <c:pt idx="3">
                  <c:v>All Programs</c:v>
                </c:pt>
              </c:strCache>
            </c:strRef>
          </c:cat>
          <c:val>
            <c:numRef>
              <c:f>Formulas!$O$44:$O$47</c:f>
              <c:numCache>
                <c:formatCode>"$"#,##0</c:formatCode>
                <c:ptCount val="4"/>
                <c:pt idx="0">
                  <c:v>8759</c:v>
                </c:pt>
                <c:pt idx="1">
                  <c:v>18987</c:v>
                </c:pt>
                <c:pt idx="2">
                  <c:v>3617</c:v>
                </c:pt>
                <c:pt idx="3">
                  <c:v>10454.333333333334</c:v>
                </c:pt>
              </c:numCache>
            </c:numRef>
          </c:val>
        </c:ser>
        <c:dLbls>
          <c:showLegendKey val="0"/>
          <c:showVal val="1"/>
          <c:showCatName val="0"/>
          <c:showSerName val="0"/>
          <c:showPercent val="0"/>
          <c:showBubbleSize val="0"/>
        </c:dLbls>
        <c:gapWidth val="150"/>
        <c:axId val="609483680"/>
        <c:axId val="609482112"/>
      </c:barChart>
      <c:barChart>
        <c:barDir val="col"/>
        <c:grouping val="clustered"/>
        <c:varyColors val="0"/>
        <c:ser>
          <c:idx val="2"/>
          <c:order val="2"/>
          <c:tx>
            <c:strRef>
              <c:f>Formulas!$Q$43</c:f>
              <c:strCache>
                <c:ptCount val="1"/>
                <c:pt idx="0">
                  <c:v>Current PH Exits</c:v>
                </c:pt>
              </c:strCache>
            </c:strRef>
          </c:tx>
          <c:invertIfNegative val="0"/>
          <c:dLbls>
            <c:numFmt formatCode="[&gt;999]&quot;$&quot;#.#,&quot;K&quot;;;;"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Formulas!$M$44:$M$47</c:f>
              <c:strCache>
                <c:ptCount val="4"/>
                <c:pt idx="0">
                  <c:v>ES</c:v>
                </c:pt>
                <c:pt idx="1">
                  <c:v>TH</c:v>
                </c:pt>
                <c:pt idx="2">
                  <c:v>RR</c:v>
                </c:pt>
                <c:pt idx="3">
                  <c:v>All Programs</c:v>
                </c:pt>
              </c:strCache>
            </c:strRef>
          </c:cat>
          <c:val>
            <c:numRef>
              <c:f>Formulas!$Q$44:$Q$47</c:f>
              <c:numCache>
                <c:formatCode>"$"#,##0</c:formatCode>
                <c:ptCount val="4"/>
                <c:pt idx="0">
                  <c:v>8759</c:v>
                </c:pt>
                <c:pt idx="1">
                  <c:v>18987</c:v>
                </c:pt>
                <c:pt idx="2">
                  <c:v>3617</c:v>
                </c:pt>
                <c:pt idx="3">
                  <c:v>10454.333333333334</c:v>
                </c:pt>
              </c:numCache>
            </c:numRef>
          </c:val>
        </c:ser>
        <c:ser>
          <c:idx val="3"/>
          <c:order val="3"/>
          <c:tx>
            <c:strRef>
              <c:f>Formulas!$R$43</c:f>
              <c:strCache>
                <c:ptCount val="1"/>
                <c:pt idx="0">
                  <c:v>New PH Exits</c:v>
                </c:pt>
              </c:strCache>
            </c:strRef>
          </c:tx>
          <c:invertIfNegative val="0"/>
          <c:dLbls>
            <c:numFmt formatCode="[&gt;999]&quot;$&quot;#.#,&quot;K&quot;;;;"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Formulas!$M$44:$M$47</c:f>
              <c:strCache>
                <c:ptCount val="4"/>
                <c:pt idx="0">
                  <c:v>ES</c:v>
                </c:pt>
                <c:pt idx="1">
                  <c:v>TH</c:v>
                </c:pt>
                <c:pt idx="2">
                  <c:v>RR</c:v>
                </c:pt>
                <c:pt idx="3">
                  <c:v>All Programs</c:v>
                </c:pt>
              </c:strCache>
            </c:strRef>
          </c:cat>
          <c:val>
            <c:numRef>
              <c:f>Formulas!$R$44:$R$47</c:f>
              <c:numCache>
                <c:formatCode>"$"#,##0</c:formatCode>
                <c:ptCount val="4"/>
                <c:pt idx="0">
                  <c:v>8759</c:v>
                </c:pt>
                <c:pt idx="1">
                  <c:v>18987</c:v>
                </c:pt>
                <c:pt idx="2">
                  <c:v>3617</c:v>
                </c:pt>
                <c:pt idx="3">
                  <c:v>10454.333333333334</c:v>
                </c:pt>
              </c:numCache>
            </c:numRef>
          </c:val>
        </c:ser>
        <c:dLbls>
          <c:showLegendKey val="0"/>
          <c:showVal val="0"/>
          <c:showCatName val="0"/>
          <c:showSerName val="0"/>
          <c:showPercent val="0"/>
          <c:showBubbleSize val="0"/>
        </c:dLbls>
        <c:gapWidth val="75"/>
        <c:axId val="609480152"/>
        <c:axId val="609481328"/>
      </c:barChart>
      <c:catAx>
        <c:axId val="609483680"/>
        <c:scaling>
          <c:orientation val="minMax"/>
        </c:scaling>
        <c:delete val="0"/>
        <c:axPos val="b"/>
        <c:numFmt formatCode="General" sourceLinked="0"/>
        <c:majorTickMark val="out"/>
        <c:minorTickMark val="none"/>
        <c:tickLblPos val="nextTo"/>
        <c:crossAx val="609482112"/>
        <c:crosses val="autoZero"/>
        <c:auto val="1"/>
        <c:lblAlgn val="ctr"/>
        <c:lblOffset val="100"/>
        <c:noMultiLvlLbl val="0"/>
      </c:catAx>
      <c:valAx>
        <c:axId val="609482112"/>
        <c:scaling>
          <c:orientation val="minMax"/>
        </c:scaling>
        <c:delete val="0"/>
        <c:axPos val="l"/>
        <c:majorGridlines/>
        <c:numFmt formatCode="&quot;$&quot;#,##0" sourceLinked="1"/>
        <c:majorTickMark val="out"/>
        <c:minorTickMark val="none"/>
        <c:tickLblPos val="nextTo"/>
        <c:crossAx val="609483680"/>
        <c:crosses val="autoZero"/>
        <c:crossBetween val="between"/>
      </c:valAx>
      <c:valAx>
        <c:axId val="609481328"/>
        <c:scaling>
          <c:orientation val="minMax"/>
        </c:scaling>
        <c:delete val="1"/>
        <c:axPos val="r"/>
        <c:numFmt formatCode="&quot;$&quot;#,##0" sourceLinked="1"/>
        <c:majorTickMark val="out"/>
        <c:minorTickMark val="none"/>
        <c:tickLblPos val="none"/>
        <c:crossAx val="609480152"/>
        <c:crosses val="max"/>
        <c:crossBetween val="between"/>
      </c:valAx>
      <c:catAx>
        <c:axId val="609480152"/>
        <c:scaling>
          <c:orientation val="minMax"/>
        </c:scaling>
        <c:delete val="1"/>
        <c:axPos val="b"/>
        <c:numFmt formatCode="General" sourceLinked="1"/>
        <c:majorTickMark val="out"/>
        <c:minorTickMark val="none"/>
        <c:tickLblPos val="none"/>
        <c:crossAx val="609481328"/>
        <c:crosses val="autoZero"/>
        <c:auto val="1"/>
        <c:lblAlgn val="ctr"/>
        <c:lblOffset val="100"/>
        <c:noMultiLvlLbl val="0"/>
      </c:catAx>
      <c:spPr>
        <a:solidFill>
          <a:srgbClr val="FFFFCC">
            <a:alpha val="25000"/>
          </a:srgbClr>
        </a:solidFill>
      </c:spPr>
    </c:plotArea>
    <c:legend>
      <c:legendPos val="b"/>
      <c:legendEntry>
        <c:idx val="0"/>
        <c:delete val="1"/>
      </c:legendEntry>
      <c:legendEntry>
        <c:idx val="1"/>
        <c:delete val="1"/>
      </c:legendEntry>
      <c:overlay val="0"/>
    </c:legend>
    <c:plotVisOnly val="1"/>
    <c:dispBlanksAs val="gap"/>
    <c:showDLblsOverMax val="0"/>
  </c:chart>
  <c:spPr>
    <a:solidFill>
      <a:srgbClr val="FFFFCC">
        <a:alpha val="50000"/>
      </a:srgbClr>
    </a:solidFill>
  </c:spPr>
  <c:printSettings>
    <c:headerFooter/>
    <c:pageMargins b="0.75000000000000555" l="0.70000000000000062" r="0.70000000000000062" t="0.75000000000000555"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Formulas!$L$50</c:f>
          <c:strCache>
            <c:ptCount val="1"/>
            <c:pt idx="0">
              <c:v>9C. Change in Permanent Housing Exits
All Households</c:v>
            </c:pt>
          </c:strCache>
        </c:strRef>
      </c:tx>
      <c:layout>
        <c:manualLayout>
          <c:xMode val="edge"/>
          <c:yMode val="edge"/>
          <c:x val="7.1219968266245885E-3"/>
          <c:y val="9.2592592592593784E-3"/>
        </c:manualLayout>
      </c:layout>
      <c:overlay val="0"/>
      <c:txPr>
        <a:bodyPr/>
        <a:lstStyle/>
        <a:p>
          <a:pPr algn="l">
            <a:defRPr sz="1200"/>
          </a:pPr>
          <a:endParaRPr lang="en-US"/>
        </a:p>
      </c:txPr>
    </c:title>
    <c:autoTitleDeleted val="0"/>
    <c:plotArea>
      <c:layout>
        <c:manualLayout>
          <c:layoutTarget val="inner"/>
          <c:xMode val="edge"/>
          <c:yMode val="edge"/>
          <c:x val="0.10708573928259073"/>
          <c:y val="0.19480351414406533"/>
          <c:w val="0.86235870516185453"/>
          <c:h val="0.61938830562846314"/>
        </c:manualLayout>
      </c:layout>
      <c:barChart>
        <c:barDir val="col"/>
        <c:grouping val="clustered"/>
        <c:varyColors val="0"/>
        <c:ser>
          <c:idx val="2"/>
          <c:order val="2"/>
          <c:tx>
            <c:strRef>
              <c:f>Formulas!$Q$49</c:f>
              <c:strCache>
                <c:ptCount val="1"/>
                <c:pt idx="0">
                  <c:v>Current PH Exits</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Formulas!$M$50:$M$53</c:f>
              <c:strCache>
                <c:ptCount val="4"/>
                <c:pt idx="0">
                  <c:v>ES</c:v>
                </c:pt>
                <c:pt idx="1">
                  <c:v>TH</c:v>
                </c:pt>
                <c:pt idx="2">
                  <c:v>RR</c:v>
                </c:pt>
                <c:pt idx="3">
                  <c:v>All Programs</c:v>
                </c:pt>
              </c:strCache>
            </c:strRef>
          </c:cat>
          <c:val>
            <c:numRef>
              <c:f>Formulas!$Q$50:$Q$53</c:f>
              <c:numCache>
                <c:formatCode>#,##0</c:formatCode>
                <c:ptCount val="4"/>
                <c:pt idx="0">
                  <c:v>402</c:v>
                </c:pt>
                <c:pt idx="1">
                  <c:v>256</c:v>
                </c:pt>
                <c:pt idx="2">
                  <c:v>347</c:v>
                </c:pt>
                <c:pt idx="3">
                  <c:v>1005</c:v>
                </c:pt>
              </c:numCache>
            </c:numRef>
          </c:val>
        </c:ser>
        <c:ser>
          <c:idx val="3"/>
          <c:order val="3"/>
          <c:tx>
            <c:strRef>
              <c:f>Formulas!$R$49</c:f>
              <c:strCache>
                <c:ptCount val="1"/>
                <c:pt idx="0">
                  <c:v>New PH Exits</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Formulas!$M$50:$M$53</c:f>
              <c:strCache>
                <c:ptCount val="4"/>
                <c:pt idx="0">
                  <c:v>ES</c:v>
                </c:pt>
                <c:pt idx="1">
                  <c:v>TH</c:v>
                </c:pt>
                <c:pt idx="2">
                  <c:v>RR</c:v>
                </c:pt>
                <c:pt idx="3">
                  <c:v>All Programs</c:v>
                </c:pt>
              </c:strCache>
            </c:strRef>
          </c:cat>
          <c:val>
            <c:numRef>
              <c:f>Formulas!$R$50:$R$53</c:f>
              <c:numCache>
                <c:formatCode>#,##0</c:formatCode>
                <c:ptCount val="4"/>
                <c:pt idx="0">
                  <c:v>402</c:v>
                </c:pt>
                <c:pt idx="1">
                  <c:v>255.99999999999997</c:v>
                </c:pt>
                <c:pt idx="2">
                  <c:v>347</c:v>
                </c:pt>
                <c:pt idx="3">
                  <c:v>1005</c:v>
                </c:pt>
              </c:numCache>
            </c:numRef>
          </c:val>
        </c:ser>
        <c:dLbls>
          <c:showLegendKey val="0"/>
          <c:showVal val="1"/>
          <c:showCatName val="0"/>
          <c:showSerName val="0"/>
          <c:showPercent val="0"/>
          <c:showBubbleSize val="0"/>
        </c:dLbls>
        <c:gapWidth val="75"/>
        <c:axId val="609480936"/>
        <c:axId val="604750112"/>
      </c:barChart>
      <c:barChart>
        <c:barDir val="col"/>
        <c:grouping val="clustered"/>
        <c:varyColors val="0"/>
        <c:ser>
          <c:idx val="0"/>
          <c:order val="0"/>
          <c:tx>
            <c:strRef>
              <c:f>Formulas!$N$49</c:f>
              <c:strCache>
                <c:ptCount val="1"/>
                <c:pt idx="0">
                  <c:v>Current PH Exits</c:v>
                </c:pt>
              </c:strCache>
            </c:strRef>
          </c:tx>
          <c:invertIfNegative val="0"/>
          <c:dLbls>
            <c:delete val="1"/>
          </c:dLbls>
          <c:cat>
            <c:strRef>
              <c:f>Formulas!$M$50:$M$53</c:f>
              <c:strCache>
                <c:ptCount val="4"/>
                <c:pt idx="0">
                  <c:v>ES</c:v>
                </c:pt>
                <c:pt idx="1">
                  <c:v>TH</c:v>
                </c:pt>
                <c:pt idx="2">
                  <c:v>RR</c:v>
                </c:pt>
                <c:pt idx="3">
                  <c:v>All Programs</c:v>
                </c:pt>
              </c:strCache>
            </c:strRef>
          </c:cat>
          <c:val>
            <c:numRef>
              <c:f>Formulas!$N$50:$N$53</c:f>
              <c:numCache>
                <c:formatCode>#,##0</c:formatCode>
                <c:ptCount val="4"/>
                <c:pt idx="0">
                  <c:v>402</c:v>
                </c:pt>
                <c:pt idx="1">
                  <c:v>256</c:v>
                </c:pt>
                <c:pt idx="2">
                  <c:v>347</c:v>
                </c:pt>
                <c:pt idx="3">
                  <c:v>1005</c:v>
                </c:pt>
              </c:numCache>
            </c:numRef>
          </c:val>
        </c:ser>
        <c:ser>
          <c:idx val="1"/>
          <c:order val="1"/>
          <c:tx>
            <c:strRef>
              <c:f>Formulas!$O$49</c:f>
              <c:strCache>
                <c:ptCount val="1"/>
                <c:pt idx="0">
                  <c:v>New PH Exits</c:v>
                </c:pt>
              </c:strCache>
            </c:strRef>
          </c:tx>
          <c:invertIfNegative val="0"/>
          <c:dLbls>
            <c:dLbl>
              <c:idx val="0"/>
              <c:tx>
                <c:strRef>
                  <c:f>Formulas!$P$50</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{24B5AC39-2DBB-4464-9415-BA638AE363E6}</c15:txfldGUID>
                      <c15:f>Formulas!$P$50</c15:f>
                      <c15:dlblFieldTableCache>
                        <c:ptCount val="1"/>
                      </c15:dlblFieldTableCache>
                    </c15:dlblFTEntry>
                  </c15:dlblFieldTable>
                  <c15:showDataLabelsRange val="0"/>
                </c:ext>
              </c:extLst>
            </c:dLbl>
            <c:dLbl>
              <c:idx val="1"/>
              <c:tx>
                <c:strRef>
                  <c:f>Formulas!$P$51</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{ABD7CB18-FFD8-408C-AFD2-9D284BE33FD4}</c15:txfldGUID>
                      <c15:f>Formulas!$P$51</c15:f>
                      <c15:dlblFieldTableCache>
                        <c:ptCount val="1"/>
                      </c15:dlblFieldTableCache>
                    </c15:dlblFTEntry>
                  </c15:dlblFieldTable>
                  <c15:showDataLabelsRange val="0"/>
                </c:ext>
              </c:extLst>
            </c:dLbl>
            <c:dLbl>
              <c:idx val="2"/>
              <c:tx>
                <c:strRef>
                  <c:f>Formulas!$P$52</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{F8E63517-A3D1-40A2-94A6-2795E97AB048}</c15:txfldGUID>
                      <c15:f>Formulas!$P$52</c15:f>
                      <c15:dlblFieldTableCache>
                        <c:ptCount val="1"/>
                      </c15:dlblFieldTableCache>
                    </c15:dlblFTEntry>
                  </c15:dlblFieldTable>
                  <c15:showDataLabelsRange val="0"/>
                </c:ext>
              </c:extLst>
            </c:dLbl>
            <c:dLbl>
              <c:idx val="3"/>
              <c:tx>
                <c:strRef>
                  <c:f>Formulas!$P$53</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{0C81E438-1B76-4CA6-B5DA-29B3EA84DEF7}</c15:txfldGUID>
                      <c15:f>Formulas!$P$53</c15:f>
                      <c15:dlblFieldTableCache>
                        <c:ptCount val="1"/>
                      </c15:dlblFieldTableCache>
                    </c15:dlblFTEntry>
                  </c15:dlblFieldTable>
                  <c15:showDataLabelsRange val="0"/>
                </c:ext>
              </c:extLst>
            </c:dLbl>
            <c:spPr>
              <a:noFill/>
              <a:ln>
                <a:noFill/>
              </a:ln>
              <a:effectLst/>
            </c:spPr>
            <c:txPr>
              <a:bodyPr/>
              <a:lstStyle/>
              <a:p>
                <a:pPr>
                  <a:defRPr sz="1100"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Formulas!$M$50:$M$53</c:f>
              <c:strCache>
                <c:ptCount val="4"/>
                <c:pt idx="0">
                  <c:v>ES</c:v>
                </c:pt>
                <c:pt idx="1">
                  <c:v>TH</c:v>
                </c:pt>
                <c:pt idx="2">
                  <c:v>RR</c:v>
                </c:pt>
                <c:pt idx="3">
                  <c:v>All Programs</c:v>
                </c:pt>
              </c:strCache>
            </c:strRef>
          </c:cat>
          <c:val>
            <c:numRef>
              <c:f>Formulas!$O$50:$O$53</c:f>
              <c:numCache>
                <c:formatCode>#,##0</c:formatCode>
                <c:ptCount val="4"/>
                <c:pt idx="0">
                  <c:v>402</c:v>
                </c:pt>
                <c:pt idx="1">
                  <c:v>255.99999999999997</c:v>
                </c:pt>
                <c:pt idx="2">
                  <c:v>347</c:v>
                </c:pt>
                <c:pt idx="3">
                  <c:v>1005</c:v>
                </c:pt>
              </c:numCache>
            </c:numRef>
          </c:val>
        </c:ser>
        <c:dLbls>
          <c:showLegendKey val="0"/>
          <c:showVal val="1"/>
          <c:showCatName val="0"/>
          <c:showSerName val="0"/>
          <c:showPercent val="0"/>
          <c:showBubbleSize val="0"/>
        </c:dLbls>
        <c:gapWidth val="75"/>
        <c:axId val="604747760"/>
        <c:axId val="604746192"/>
      </c:barChart>
      <c:catAx>
        <c:axId val="609480936"/>
        <c:scaling>
          <c:orientation val="minMax"/>
        </c:scaling>
        <c:delete val="0"/>
        <c:axPos val="b"/>
        <c:numFmt formatCode="General" sourceLinked="0"/>
        <c:majorTickMark val="out"/>
        <c:minorTickMark val="none"/>
        <c:tickLblPos val="nextTo"/>
        <c:crossAx val="604750112"/>
        <c:crosses val="autoZero"/>
        <c:auto val="1"/>
        <c:lblAlgn val="ctr"/>
        <c:lblOffset val="100"/>
        <c:noMultiLvlLbl val="0"/>
      </c:catAx>
      <c:valAx>
        <c:axId val="604750112"/>
        <c:scaling>
          <c:orientation val="minMax"/>
        </c:scaling>
        <c:delete val="0"/>
        <c:axPos val="l"/>
        <c:majorGridlines/>
        <c:numFmt formatCode="#,##0" sourceLinked="1"/>
        <c:majorTickMark val="out"/>
        <c:minorTickMark val="none"/>
        <c:tickLblPos val="nextTo"/>
        <c:crossAx val="609480936"/>
        <c:crosses val="autoZero"/>
        <c:crossBetween val="between"/>
      </c:valAx>
      <c:valAx>
        <c:axId val="604746192"/>
        <c:scaling>
          <c:orientation val="minMax"/>
        </c:scaling>
        <c:delete val="1"/>
        <c:axPos val="r"/>
        <c:numFmt formatCode="#,##0" sourceLinked="1"/>
        <c:majorTickMark val="out"/>
        <c:minorTickMark val="none"/>
        <c:tickLblPos val="none"/>
        <c:crossAx val="604747760"/>
        <c:crosses val="max"/>
        <c:crossBetween val="between"/>
      </c:valAx>
      <c:catAx>
        <c:axId val="604747760"/>
        <c:scaling>
          <c:orientation val="minMax"/>
        </c:scaling>
        <c:delete val="1"/>
        <c:axPos val="b"/>
        <c:numFmt formatCode="General" sourceLinked="1"/>
        <c:majorTickMark val="out"/>
        <c:minorTickMark val="none"/>
        <c:tickLblPos val="none"/>
        <c:crossAx val="604746192"/>
        <c:crosses val="autoZero"/>
        <c:auto val="1"/>
        <c:lblAlgn val="ctr"/>
        <c:lblOffset val="100"/>
        <c:noMultiLvlLbl val="0"/>
      </c:catAx>
      <c:spPr>
        <a:solidFill>
          <a:sysClr val="window" lastClr="FFFFFF">
            <a:lumMod val="95000"/>
            <a:alpha val="25000"/>
          </a:sysClr>
        </a:solidFill>
      </c:spPr>
    </c:plotArea>
    <c:legend>
      <c:legendPos val="b"/>
      <c:legendEntry>
        <c:idx val="0"/>
        <c:delete val="1"/>
      </c:legendEntry>
      <c:legendEntry>
        <c:idx val="1"/>
        <c:delete val="1"/>
      </c:legendEntry>
      <c:layout>
        <c:manualLayout>
          <c:xMode val="edge"/>
          <c:yMode val="edge"/>
          <c:x val="0.26490988626422046"/>
          <c:y val="0.90702354913969052"/>
          <c:w val="0.47018000874890636"/>
          <c:h val="8.3717191601050026E-2"/>
        </c:manualLayout>
      </c:layout>
      <c:overlay val="0"/>
    </c:legend>
    <c:plotVisOnly val="1"/>
    <c:dispBlanksAs val="gap"/>
    <c:showDLblsOverMax val="0"/>
  </c:chart>
  <c:spPr>
    <a:solidFill>
      <a:sysClr val="window" lastClr="FFFFFF">
        <a:lumMod val="95000"/>
        <a:alpha val="50000"/>
      </a:sysClr>
    </a:solidFill>
  </c:spPr>
  <c:printSettings>
    <c:headerFooter/>
    <c:pageMargins b="0.75000000000000555" l="0.70000000000000062" r="0.70000000000000062" t="0.75000000000000555" header="0.30000000000000032" footer="0.30000000000000032"/>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Formulas!$L$56</c:f>
          <c:strCache>
            <c:ptCount val="1"/>
            <c:pt idx="0">
              <c:v>10C. Change in Average Cost per Permanent Housing Exit
All Households</c:v>
            </c:pt>
          </c:strCache>
        </c:strRef>
      </c:tx>
      <c:layout>
        <c:manualLayout>
          <c:xMode val="edge"/>
          <c:yMode val="edge"/>
          <c:x val="1.99515065416593E-3"/>
          <c:y val="1.9713826094319054E-3"/>
        </c:manualLayout>
      </c:layout>
      <c:overlay val="0"/>
      <c:txPr>
        <a:bodyPr/>
        <a:lstStyle/>
        <a:p>
          <a:pPr algn="l">
            <a:defRPr sz="1190"/>
          </a:pPr>
          <a:endParaRPr lang="en-US"/>
        </a:p>
      </c:txPr>
    </c:title>
    <c:autoTitleDeleted val="0"/>
    <c:plotArea>
      <c:layout>
        <c:manualLayout>
          <c:layoutTarget val="inner"/>
          <c:xMode val="edge"/>
          <c:yMode val="edge"/>
          <c:x val="0.13525240594925633"/>
          <c:y val="0.18509084751502997"/>
          <c:w val="0.83419203849519719"/>
          <c:h val="0.6244714249428498"/>
        </c:manualLayout>
      </c:layout>
      <c:barChart>
        <c:barDir val="col"/>
        <c:grouping val="clustered"/>
        <c:varyColors val="0"/>
        <c:ser>
          <c:idx val="0"/>
          <c:order val="0"/>
          <c:tx>
            <c:strRef>
              <c:f>Formulas!$N$55</c:f>
              <c:strCache>
                <c:ptCount val="1"/>
                <c:pt idx="0">
                  <c:v>Current $/PH Exit</c:v>
                </c:pt>
              </c:strCache>
            </c:strRef>
          </c:tx>
          <c:invertIfNegative val="0"/>
          <c:dLbls>
            <c:delete val="1"/>
          </c:dLbls>
          <c:cat>
            <c:strRef>
              <c:f>Formulas!$M$56:$M$59</c:f>
              <c:strCache>
                <c:ptCount val="4"/>
                <c:pt idx="0">
                  <c:v>ES</c:v>
                </c:pt>
                <c:pt idx="1">
                  <c:v>TH</c:v>
                </c:pt>
                <c:pt idx="2">
                  <c:v>RR</c:v>
                </c:pt>
                <c:pt idx="3">
                  <c:v>All Programs</c:v>
                </c:pt>
              </c:strCache>
            </c:strRef>
          </c:cat>
          <c:val>
            <c:numRef>
              <c:f>Formulas!$N$56:$N$59</c:f>
              <c:numCache>
                <c:formatCode>"$"#,##0</c:formatCode>
                <c:ptCount val="4"/>
                <c:pt idx="0">
                  <c:v>7960</c:v>
                </c:pt>
                <c:pt idx="1">
                  <c:v>18750</c:v>
                </c:pt>
                <c:pt idx="2">
                  <c:v>4308</c:v>
                </c:pt>
                <c:pt idx="3">
                  <c:v>10339.333333333334</c:v>
                </c:pt>
              </c:numCache>
            </c:numRef>
          </c:val>
        </c:ser>
        <c:ser>
          <c:idx val="1"/>
          <c:order val="1"/>
          <c:tx>
            <c:strRef>
              <c:f>Formulas!$O$55</c:f>
              <c:strCache>
                <c:ptCount val="1"/>
                <c:pt idx="0">
                  <c:v>New $/PH Exit</c:v>
                </c:pt>
              </c:strCache>
            </c:strRef>
          </c:tx>
          <c:invertIfNegative val="0"/>
          <c:dLbls>
            <c:dLbl>
              <c:idx val="0"/>
              <c:tx>
                <c:strRef>
                  <c:f>Formulas!$P$56</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{88963557-6950-4983-9651-14578E8223B4}</c15:txfldGUID>
                      <c15:f>Formulas!$P$56</c15:f>
                      <c15:dlblFieldTableCache>
                        <c:ptCount val="1"/>
                      </c15:dlblFieldTableCache>
                    </c15:dlblFTEntry>
                  </c15:dlblFieldTable>
                  <c15:showDataLabelsRange val="0"/>
                </c:ext>
              </c:extLst>
            </c:dLbl>
            <c:dLbl>
              <c:idx val="1"/>
              <c:tx>
                <c:strRef>
                  <c:f>Formulas!$P$57</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{9E7F7B5E-F814-4708-8C14-61BEFE3DE476}</c15:txfldGUID>
                      <c15:f>Formulas!$P$57</c15:f>
                      <c15:dlblFieldTableCache>
                        <c:ptCount val="1"/>
                      </c15:dlblFieldTableCache>
                    </c15:dlblFTEntry>
                  </c15:dlblFieldTable>
                  <c15:showDataLabelsRange val="0"/>
                </c:ext>
              </c:extLst>
            </c:dLbl>
            <c:dLbl>
              <c:idx val="2"/>
              <c:tx>
                <c:strRef>
                  <c:f>Formulas!$P$58</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{C4358FD2-67E6-4DFB-A64B-69C170614BFB}</c15:txfldGUID>
                      <c15:f>Formulas!$P$58</c15:f>
                      <c15:dlblFieldTableCache>
                        <c:ptCount val="1"/>
                      </c15:dlblFieldTableCache>
                    </c15:dlblFTEntry>
                  </c15:dlblFieldTable>
                  <c15:showDataLabelsRange val="0"/>
                </c:ext>
              </c:extLst>
            </c:dLbl>
            <c:dLbl>
              <c:idx val="3"/>
              <c:tx>
                <c:strRef>
                  <c:f>Formulas!$P$59</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{0B852CDB-EFA4-452B-AFB1-9CF66166A04A}</c15:txfldGUID>
                      <c15:f>Formulas!$P$59</c15:f>
                      <c15:dlblFieldTableCache>
                        <c:ptCount val="1"/>
                      </c15:dlblFieldTableCache>
                    </c15:dlblFTEntry>
                  </c15:dlblFieldTable>
                  <c15:showDataLabelsRange val="0"/>
                </c:ext>
              </c:extLst>
            </c:dLbl>
            <c:spPr>
              <a:noFill/>
              <a:ln>
                <a:noFill/>
              </a:ln>
              <a:effectLst/>
            </c:spPr>
            <c:txPr>
              <a:bodyPr/>
              <a:lstStyle/>
              <a:p>
                <a:pPr>
                  <a:defRPr sz="1050"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Formulas!$M$56:$M$59</c:f>
              <c:strCache>
                <c:ptCount val="4"/>
                <c:pt idx="0">
                  <c:v>ES</c:v>
                </c:pt>
                <c:pt idx="1">
                  <c:v>TH</c:v>
                </c:pt>
                <c:pt idx="2">
                  <c:v>RR</c:v>
                </c:pt>
                <c:pt idx="3">
                  <c:v>All Programs</c:v>
                </c:pt>
              </c:strCache>
            </c:strRef>
          </c:cat>
          <c:val>
            <c:numRef>
              <c:f>Formulas!$O$56:$O$59</c:f>
              <c:numCache>
                <c:formatCode>"$"#,##0</c:formatCode>
                <c:ptCount val="4"/>
                <c:pt idx="0">
                  <c:v>7960</c:v>
                </c:pt>
                <c:pt idx="1">
                  <c:v>18750</c:v>
                </c:pt>
                <c:pt idx="2">
                  <c:v>4308</c:v>
                </c:pt>
                <c:pt idx="3">
                  <c:v>10339.333333333334</c:v>
                </c:pt>
              </c:numCache>
            </c:numRef>
          </c:val>
        </c:ser>
        <c:dLbls>
          <c:showLegendKey val="0"/>
          <c:showVal val="1"/>
          <c:showCatName val="0"/>
          <c:showSerName val="0"/>
          <c:showPercent val="0"/>
          <c:showBubbleSize val="0"/>
        </c:dLbls>
        <c:gapWidth val="75"/>
        <c:axId val="604749328"/>
        <c:axId val="604748544"/>
      </c:barChart>
      <c:barChart>
        <c:barDir val="col"/>
        <c:grouping val="clustered"/>
        <c:varyColors val="0"/>
        <c:ser>
          <c:idx val="2"/>
          <c:order val="2"/>
          <c:tx>
            <c:strRef>
              <c:f>Formulas!$Q$55</c:f>
              <c:strCache>
                <c:ptCount val="1"/>
                <c:pt idx="0">
                  <c:v>Current PH Exits</c:v>
                </c:pt>
              </c:strCache>
            </c:strRef>
          </c:tx>
          <c:invertIfNegative val="0"/>
          <c:dLbls>
            <c:numFmt formatCode="[&gt;999]&quot;$&quot;#.#,&quot;K&quot;;;;"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Formulas!$M$56:$M$59</c:f>
              <c:strCache>
                <c:ptCount val="4"/>
                <c:pt idx="0">
                  <c:v>ES</c:v>
                </c:pt>
                <c:pt idx="1">
                  <c:v>TH</c:v>
                </c:pt>
                <c:pt idx="2">
                  <c:v>RR</c:v>
                </c:pt>
                <c:pt idx="3">
                  <c:v>All Programs</c:v>
                </c:pt>
              </c:strCache>
            </c:strRef>
          </c:cat>
          <c:val>
            <c:numRef>
              <c:f>Formulas!$Q$56:$Q$59</c:f>
              <c:numCache>
                <c:formatCode>"$"#,##0</c:formatCode>
                <c:ptCount val="4"/>
                <c:pt idx="0">
                  <c:v>7960</c:v>
                </c:pt>
                <c:pt idx="1">
                  <c:v>18750</c:v>
                </c:pt>
                <c:pt idx="2">
                  <c:v>4308</c:v>
                </c:pt>
                <c:pt idx="3">
                  <c:v>10339.333333333334</c:v>
                </c:pt>
              </c:numCache>
            </c:numRef>
          </c:val>
        </c:ser>
        <c:ser>
          <c:idx val="3"/>
          <c:order val="3"/>
          <c:tx>
            <c:strRef>
              <c:f>Formulas!$R$55</c:f>
              <c:strCache>
                <c:ptCount val="1"/>
                <c:pt idx="0">
                  <c:v>New PH Exits</c:v>
                </c:pt>
              </c:strCache>
            </c:strRef>
          </c:tx>
          <c:invertIfNegative val="0"/>
          <c:dLbls>
            <c:numFmt formatCode="[&gt;999]&quot;$&quot;#.#,&quot;K&quot;;;;"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Formulas!$M$56:$M$59</c:f>
              <c:strCache>
                <c:ptCount val="4"/>
                <c:pt idx="0">
                  <c:v>ES</c:v>
                </c:pt>
                <c:pt idx="1">
                  <c:v>TH</c:v>
                </c:pt>
                <c:pt idx="2">
                  <c:v>RR</c:v>
                </c:pt>
                <c:pt idx="3">
                  <c:v>All Programs</c:v>
                </c:pt>
              </c:strCache>
            </c:strRef>
          </c:cat>
          <c:val>
            <c:numRef>
              <c:f>Formulas!$R$56:$R$59</c:f>
              <c:numCache>
                <c:formatCode>"$"#,##0</c:formatCode>
                <c:ptCount val="4"/>
                <c:pt idx="0">
                  <c:v>7960</c:v>
                </c:pt>
                <c:pt idx="1">
                  <c:v>18750</c:v>
                </c:pt>
                <c:pt idx="2">
                  <c:v>4308</c:v>
                </c:pt>
                <c:pt idx="3">
                  <c:v>10339.333333333334</c:v>
                </c:pt>
              </c:numCache>
            </c:numRef>
          </c:val>
        </c:ser>
        <c:dLbls>
          <c:showLegendKey val="0"/>
          <c:showVal val="0"/>
          <c:showCatName val="0"/>
          <c:showSerName val="0"/>
          <c:showPercent val="0"/>
          <c:showBubbleSize val="0"/>
        </c:dLbls>
        <c:gapWidth val="75"/>
        <c:axId val="604752856"/>
        <c:axId val="604749720"/>
      </c:barChart>
      <c:catAx>
        <c:axId val="604749328"/>
        <c:scaling>
          <c:orientation val="minMax"/>
        </c:scaling>
        <c:delete val="0"/>
        <c:axPos val="b"/>
        <c:numFmt formatCode="General" sourceLinked="0"/>
        <c:majorTickMark val="none"/>
        <c:minorTickMark val="none"/>
        <c:tickLblPos val="nextTo"/>
        <c:crossAx val="604748544"/>
        <c:crosses val="autoZero"/>
        <c:auto val="1"/>
        <c:lblAlgn val="ctr"/>
        <c:lblOffset val="100"/>
        <c:noMultiLvlLbl val="0"/>
      </c:catAx>
      <c:valAx>
        <c:axId val="604748544"/>
        <c:scaling>
          <c:orientation val="minMax"/>
        </c:scaling>
        <c:delete val="0"/>
        <c:axPos val="l"/>
        <c:majorGridlines/>
        <c:numFmt formatCode="&quot;$&quot;#,##0" sourceLinked="1"/>
        <c:majorTickMark val="none"/>
        <c:minorTickMark val="none"/>
        <c:tickLblPos val="nextTo"/>
        <c:crossAx val="604749328"/>
        <c:crosses val="autoZero"/>
        <c:crossBetween val="between"/>
      </c:valAx>
      <c:valAx>
        <c:axId val="604749720"/>
        <c:scaling>
          <c:orientation val="minMax"/>
        </c:scaling>
        <c:delete val="1"/>
        <c:axPos val="r"/>
        <c:numFmt formatCode="&quot;$&quot;#,##0" sourceLinked="1"/>
        <c:majorTickMark val="out"/>
        <c:minorTickMark val="none"/>
        <c:tickLblPos val="none"/>
        <c:crossAx val="604752856"/>
        <c:crosses val="max"/>
        <c:crossBetween val="between"/>
      </c:valAx>
      <c:catAx>
        <c:axId val="604752856"/>
        <c:scaling>
          <c:orientation val="minMax"/>
        </c:scaling>
        <c:delete val="1"/>
        <c:axPos val="b"/>
        <c:numFmt formatCode="General" sourceLinked="1"/>
        <c:majorTickMark val="out"/>
        <c:minorTickMark val="none"/>
        <c:tickLblPos val="none"/>
        <c:crossAx val="604749720"/>
        <c:crosses val="autoZero"/>
        <c:auto val="1"/>
        <c:lblAlgn val="ctr"/>
        <c:lblOffset val="100"/>
        <c:noMultiLvlLbl val="0"/>
      </c:catAx>
      <c:spPr>
        <a:solidFill>
          <a:sysClr val="window" lastClr="FFFFFF">
            <a:lumMod val="95000"/>
            <a:alpha val="25000"/>
          </a:sysClr>
        </a:solidFill>
      </c:spPr>
    </c:plotArea>
    <c:legend>
      <c:legendPos val="b"/>
      <c:legendEntry>
        <c:idx val="0"/>
        <c:delete val="1"/>
      </c:legendEntry>
      <c:legendEntry>
        <c:idx val="1"/>
        <c:delete val="1"/>
      </c:legendEntry>
      <c:layout>
        <c:manualLayout>
          <c:xMode val="edge"/>
          <c:yMode val="edge"/>
          <c:x val="0.26768766404199484"/>
          <c:y val="0.9116531787693205"/>
          <c:w val="0.47018000874890636"/>
          <c:h val="8.3717191601050026E-2"/>
        </c:manualLayout>
      </c:layout>
      <c:overlay val="0"/>
    </c:legend>
    <c:plotVisOnly val="1"/>
    <c:dispBlanksAs val="gap"/>
    <c:showDLblsOverMax val="0"/>
  </c:chart>
  <c:spPr>
    <a:solidFill>
      <a:sysClr val="window" lastClr="FFFFFF">
        <a:lumMod val="95000"/>
        <a:alpha val="50000"/>
      </a:sysClr>
    </a:solidFill>
  </c:spPr>
  <c:printSettings>
    <c:headerFooter/>
    <c:pageMargins b="0.75000000000000555" l="0.70000000000000062" r="0.70000000000000062" t="0.75000000000000555"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7"/>
    </mc:Choice>
    <mc:Fallback>
      <c:style val="17"/>
    </mc:Fallback>
  </mc:AlternateContent>
  <c:chart>
    <c:title>
      <c:tx>
        <c:strRef>
          <c:f>Formulas!$L$62</c:f>
          <c:strCache>
            <c:ptCount val="1"/>
            <c:pt idx="0">
              <c:v>8A. Average LOS Single Adults</c:v>
            </c:pt>
          </c:strCache>
        </c:strRef>
      </c:tx>
      <c:layout>
        <c:manualLayout>
          <c:xMode val="edge"/>
          <c:yMode val="edge"/>
          <c:x val="1.4658107495599012E-3"/>
          <c:y val="1.388888888888893E-2"/>
        </c:manualLayout>
      </c:layout>
      <c:overlay val="0"/>
      <c:txPr>
        <a:bodyPr/>
        <a:lstStyle/>
        <a:p>
          <a:pPr>
            <a:defRPr sz="1200"/>
          </a:pPr>
          <a:endParaRPr lang="en-US"/>
        </a:p>
      </c:txPr>
    </c:title>
    <c:autoTitleDeleted val="0"/>
    <c:plotArea>
      <c:layout>
        <c:manualLayout>
          <c:layoutTarget val="inner"/>
          <c:xMode val="edge"/>
          <c:yMode val="edge"/>
          <c:x val="8.6071741032370933E-2"/>
          <c:y val="0.16089129483814524"/>
          <c:w val="0.88337270341207352"/>
          <c:h val="0.67181904345290311"/>
        </c:manualLayout>
      </c:layout>
      <c:barChart>
        <c:barDir val="col"/>
        <c:grouping val="clustered"/>
        <c:varyColors val="0"/>
        <c:ser>
          <c:idx val="0"/>
          <c:order val="0"/>
          <c:tx>
            <c:strRef>
              <c:f>Formulas!$N$61</c:f>
              <c:strCache>
                <c:ptCount val="1"/>
                <c:pt idx="0">
                  <c:v>Current LOS</c:v>
                </c:pt>
              </c:strCache>
            </c:strRef>
          </c:tx>
          <c:invertIfNegative val="0"/>
          <c:dLbls>
            <c:delete val="1"/>
          </c:dLbls>
          <c:cat>
            <c:strRef>
              <c:f>Formulas!$M$62:$M$65</c:f>
              <c:strCache>
                <c:ptCount val="4"/>
                <c:pt idx="0">
                  <c:v>ES</c:v>
                </c:pt>
                <c:pt idx="1">
                  <c:v>TH</c:v>
                </c:pt>
                <c:pt idx="2">
                  <c:v>RR</c:v>
                </c:pt>
                <c:pt idx="3">
                  <c:v>All Programs</c:v>
                </c:pt>
              </c:strCache>
            </c:strRef>
          </c:cat>
          <c:val>
            <c:numRef>
              <c:f>Formulas!$N$62:$N$65</c:f>
              <c:numCache>
                <c:formatCode>0</c:formatCode>
                <c:ptCount val="4"/>
                <c:pt idx="0">
                  <c:v>47.096774193548384</c:v>
                </c:pt>
                <c:pt idx="1">
                  <c:v>264.04255319148939</c:v>
                </c:pt>
                <c:pt idx="2">
                  <c:v>121.66666666666667</c:v>
                </c:pt>
                <c:pt idx="3">
                  <c:v>144.26866468390148</c:v>
                </c:pt>
              </c:numCache>
            </c:numRef>
          </c:val>
        </c:ser>
        <c:ser>
          <c:idx val="1"/>
          <c:order val="1"/>
          <c:tx>
            <c:strRef>
              <c:f>Formulas!$O$61</c:f>
              <c:strCache>
                <c:ptCount val="1"/>
                <c:pt idx="0">
                  <c:v>New LOS</c:v>
                </c:pt>
              </c:strCache>
            </c:strRef>
          </c:tx>
          <c:invertIfNegative val="0"/>
          <c:dLbls>
            <c:dLbl>
              <c:idx val="0"/>
              <c:tx>
                <c:strRef>
                  <c:f>Formulas!$P$62</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{D63ADE06-DDC3-4703-A89F-AD1D99DCC398}</c15:txfldGUID>
                      <c15:f>Formulas!$P$62</c15:f>
                      <c15:dlblFieldTableCache>
                        <c:ptCount val="1"/>
                      </c15:dlblFieldTableCache>
                    </c15:dlblFTEntry>
                  </c15:dlblFieldTable>
                  <c15:showDataLabelsRange val="0"/>
                </c:ext>
              </c:extLst>
            </c:dLbl>
            <c:dLbl>
              <c:idx val="1"/>
              <c:tx>
                <c:strRef>
                  <c:f>Formulas!$P$63</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{B1EE541F-7101-4F8D-9583-08728FEC3910}</c15:txfldGUID>
                      <c15:f>Formulas!$P$63</c15:f>
                      <c15:dlblFieldTableCache>
                        <c:ptCount val="1"/>
                      </c15:dlblFieldTableCache>
                    </c15:dlblFTEntry>
                  </c15:dlblFieldTable>
                  <c15:showDataLabelsRange val="0"/>
                </c:ext>
              </c:extLst>
            </c:dLbl>
            <c:dLbl>
              <c:idx val="2"/>
              <c:tx>
                <c:strRef>
                  <c:f>Formulas!$P$64</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{BA026624-60A2-4741-8E8A-289B023A0926}</c15:txfldGUID>
                      <c15:f>Formulas!$P$64</c15:f>
                      <c15:dlblFieldTableCache>
                        <c:ptCount val="1"/>
                      </c15:dlblFieldTableCache>
                    </c15:dlblFTEntry>
                  </c15:dlblFieldTable>
                  <c15:showDataLabelsRange val="0"/>
                </c:ext>
              </c:extLst>
            </c:dLbl>
            <c:dLbl>
              <c:idx val="3"/>
              <c:tx>
                <c:strRef>
                  <c:f>Formulas!$P$65</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{795A9D5B-C497-4832-8F8B-9489437CE43B}</c15:txfldGUID>
                      <c15:f>Formulas!$P$65</c15:f>
                      <c15:dlblFieldTableCache>
                        <c:ptCount val="1"/>
                      </c15:dlblFieldTableCache>
                    </c15:dlblFTEntry>
                  </c15:dlblFieldTable>
                  <c15:showDataLabelsRange val="0"/>
                </c:ext>
              </c:extLst>
            </c:dLbl>
            <c:spPr>
              <a:noFill/>
              <a:ln>
                <a:noFill/>
              </a:ln>
              <a:effectLst/>
            </c:spPr>
            <c:txPr>
              <a:bodyPr/>
              <a:lstStyle/>
              <a:p>
                <a:pPr>
                  <a:defRPr sz="1200"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Formulas!$M$62:$M$65</c:f>
              <c:strCache>
                <c:ptCount val="4"/>
                <c:pt idx="0">
                  <c:v>ES</c:v>
                </c:pt>
                <c:pt idx="1">
                  <c:v>TH</c:v>
                </c:pt>
                <c:pt idx="2">
                  <c:v>RR</c:v>
                </c:pt>
                <c:pt idx="3">
                  <c:v>All Programs</c:v>
                </c:pt>
              </c:strCache>
            </c:strRef>
          </c:cat>
          <c:val>
            <c:numRef>
              <c:f>Formulas!$O$62:$O$65</c:f>
              <c:numCache>
                <c:formatCode>0</c:formatCode>
                <c:ptCount val="4"/>
                <c:pt idx="0">
                  <c:v>47.096774193548384</c:v>
                </c:pt>
                <c:pt idx="1">
                  <c:v>264.04255319148939</c:v>
                </c:pt>
                <c:pt idx="2">
                  <c:v>121.66666666666667</c:v>
                </c:pt>
                <c:pt idx="3">
                  <c:v>144.26866468390148</c:v>
                </c:pt>
              </c:numCache>
            </c:numRef>
          </c:val>
        </c:ser>
        <c:dLbls>
          <c:showLegendKey val="0"/>
          <c:showVal val="1"/>
          <c:showCatName val="0"/>
          <c:showSerName val="0"/>
          <c:showPercent val="0"/>
          <c:showBubbleSize val="0"/>
        </c:dLbls>
        <c:gapWidth val="75"/>
        <c:overlap val="-25"/>
        <c:axId val="604750504"/>
        <c:axId val="604753248"/>
      </c:barChart>
      <c:barChart>
        <c:barDir val="col"/>
        <c:grouping val="clustered"/>
        <c:varyColors val="0"/>
        <c:ser>
          <c:idx val="2"/>
          <c:order val="2"/>
          <c:tx>
            <c:strRef>
              <c:f>Formulas!$Q$61</c:f>
              <c:strCache>
                <c:ptCount val="1"/>
                <c:pt idx="0">
                  <c:v>Current LOS</c:v>
                </c:pt>
              </c:strCache>
            </c:strRef>
          </c:tx>
          <c:invertIfNegative val="0"/>
          <c:dLbls>
            <c:spPr>
              <a:noFill/>
              <a:ln>
                <a:noFill/>
              </a:ln>
              <a:effectLst/>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Formulas!$M$62:$M$65</c:f>
              <c:strCache>
                <c:ptCount val="4"/>
                <c:pt idx="0">
                  <c:v>ES</c:v>
                </c:pt>
                <c:pt idx="1">
                  <c:v>TH</c:v>
                </c:pt>
                <c:pt idx="2">
                  <c:v>RR</c:v>
                </c:pt>
                <c:pt idx="3">
                  <c:v>All Programs</c:v>
                </c:pt>
              </c:strCache>
            </c:strRef>
          </c:cat>
          <c:val>
            <c:numRef>
              <c:f>Formulas!$Q$62:$Q$65</c:f>
              <c:numCache>
                <c:formatCode>#,##0</c:formatCode>
                <c:ptCount val="4"/>
                <c:pt idx="0">
                  <c:v>47.096774193548384</c:v>
                </c:pt>
                <c:pt idx="1">
                  <c:v>264.04255319148939</c:v>
                </c:pt>
                <c:pt idx="2">
                  <c:v>121.66666666666667</c:v>
                </c:pt>
                <c:pt idx="3">
                  <c:v>144.26866468390148</c:v>
                </c:pt>
              </c:numCache>
            </c:numRef>
          </c:val>
        </c:ser>
        <c:ser>
          <c:idx val="3"/>
          <c:order val="3"/>
          <c:tx>
            <c:strRef>
              <c:f>Formulas!$R$61</c:f>
              <c:strCache>
                <c:ptCount val="1"/>
                <c:pt idx="0">
                  <c:v>New LOS</c:v>
                </c:pt>
              </c:strCache>
            </c:strRef>
          </c:tx>
          <c:invertIfNegative val="0"/>
          <c:dLbls>
            <c:spPr>
              <a:noFill/>
              <a:ln>
                <a:noFill/>
              </a:ln>
              <a:effectLst/>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Formulas!$M$62:$M$65</c:f>
              <c:strCache>
                <c:ptCount val="4"/>
                <c:pt idx="0">
                  <c:v>ES</c:v>
                </c:pt>
                <c:pt idx="1">
                  <c:v>TH</c:v>
                </c:pt>
                <c:pt idx="2">
                  <c:v>RR</c:v>
                </c:pt>
                <c:pt idx="3">
                  <c:v>All Programs</c:v>
                </c:pt>
              </c:strCache>
            </c:strRef>
          </c:cat>
          <c:val>
            <c:numRef>
              <c:f>Formulas!$R$62:$R$65</c:f>
              <c:numCache>
                <c:formatCode>#,##0</c:formatCode>
                <c:ptCount val="4"/>
                <c:pt idx="0">
                  <c:v>47.096774193548384</c:v>
                </c:pt>
                <c:pt idx="1">
                  <c:v>264.04255319148939</c:v>
                </c:pt>
                <c:pt idx="2">
                  <c:v>121.66666666666667</c:v>
                </c:pt>
                <c:pt idx="3">
                  <c:v>144.26866468390148</c:v>
                </c:pt>
              </c:numCache>
            </c:numRef>
          </c:val>
        </c:ser>
        <c:dLbls>
          <c:showLegendKey val="0"/>
          <c:showVal val="0"/>
          <c:showCatName val="0"/>
          <c:showSerName val="0"/>
          <c:showPercent val="0"/>
          <c:showBubbleSize val="0"/>
        </c:dLbls>
        <c:gapWidth val="75"/>
        <c:axId val="604748936"/>
        <c:axId val="604746976"/>
      </c:barChart>
      <c:catAx>
        <c:axId val="604750504"/>
        <c:scaling>
          <c:orientation val="minMax"/>
        </c:scaling>
        <c:delete val="0"/>
        <c:axPos val="b"/>
        <c:numFmt formatCode="General" sourceLinked="0"/>
        <c:majorTickMark val="none"/>
        <c:minorTickMark val="none"/>
        <c:tickLblPos val="nextTo"/>
        <c:crossAx val="604753248"/>
        <c:crosses val="autoZero"/>
        <c:auto val="1"/>
        <c:lblAlgn val="ctr"/>
        <c:lblOffset val="100"/>
        <c:noMultiLvlLbl val="0"/>
      </c:catAx>
      <c:valAx>
        <c:axId val="604753248"/>
        <c:scaling>
          <c:orientation val="minMax"/>
        </c:scaling>
        <c:delete val="0"/>
        <c:axPos val="l"/>
        <c:majorGridlines/>
        <c:numFmt formatCode="0" sourceLinked="1"/>
        <c:majorTickMark val="none"/>
        <c:minorTickMark val="none"/>
        <c:tickLblPos val="nextTo"/>
        <c:crossAx val="604750504"/>
        <c:crosses val="autoZero"/>
        <c:crossBetween val="between"/>
      </c:valAx>
      <c:valAx>
        <c:axId val="604746976"/>
        <c:scaling>
          <c:orientation val="minMax"/>
        </c:scaling>
        <c:delete val="1"/>
        <c:axPos val="r"/>
        <c:numFmt formatCode="#,##0" sourceLinked="1"/>
        <c:majorTickMark val="out"/>
        <c:minorTickMark val="none"/>
        <c:tickLblPos val="none"/>
        <c:crossAx val="604748936"/>
        <c:crosses val="max"/>
        <c:crossBetween val="between"/>
      </c:valAx>
      <c:catAx>
        <c:axId val="604748936"/>
        <c:scaling>
          <c:orientation val="minMax"/>
        </c:scaling>
        <c:delete val="1"/>
        <c:axPos val="b"/>
        <c:numFmt formatCode="General" sourceLinked="1"/>
        <c:majorTickMark val="out"/>
        <c:minorTickMark val="none"/>
        <c:tickLblPos val="none"/>
        <c:crossAx val="604746976"/>
        <c:crosses val="autoZero"/>
        <c:auto val="1"/>
        <c:lblAlgn val="ctr"/>
        <c:lblOffset val="100"/>
        <c:noMultiLvlLbl val="0"/>
      </c:catAx>
      <c:spPr>
        <a:solidFill>
          <a:srgbClr val="C0504D">
            <a:lumMod val="20000"/>
            <a:lumOff val="80000"/>
            <a:alpha val="25000"/>
          </a:srgbClr>
        </a:solidFill>
      </c:spPr>
    </c:plotArea>
    <c:legend>
      <c:legendPos val="b"/>
      <c:legendEntry>
        <c:idx val="0"/>
        <c:delete val="1"/>
      </c:legendEntry>
      <c:legendEntry>
        <c:idx val="1"/>
        <c:delete val="1"/>
      </c:legendEntry>
      <c:layout>
        <c:manualLayout>
          <c:xMode val="edge"/>
          <c:yMode val="edge"/>
          <c:x val="2.1489501312335806E-3"/>
          <c:y val="0.91628280839894949"/>
          <c:w val="0.35681321084864503"/>
          <c:h val="8.3717191601050026E-2"/>
        </c:manualLayout>
      </c:layout>
      <c:overlay val="0"/>
    </c:legend>
    <c:plotVisOnly val="1"/>
    <c:dispBlanksAs val="gap"/>
    <c:showDLblsOverMax val="0"/>
  </c:chart>
  <c:spPr>
    <a:solidFill>
      <a:srgbClr val="C0504D">
        <a:lumMod val="20000"/>
        <a:lumOff val="80000"/>
        <a:alpha val="50000"/>
      </a:srgbClr>
    </a:solidFill>
  </c:spPr>
  <c:printSettings>
    <c:headerFooter/>
    <c:pageMargins b="0.75000000000000155" l="0.70000000000000062" r="0.70000000000000062" t="0.7500000000000015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7"/>
    </mc:Choice>
    <mc:Fallback>
      <c:style val="17"/>
    </mc:Fallback>
  </mc:AlternateContent>
  <c:chart>
    <c:title>
      <c:tx>
        <c:strRef>
          <c:f>Formulas!$L$68</c:f>
          <c:strCache>
            <c:ptCount val="1"/>
            <c:pt idx="0">
              <c:v>8B. Average LOS Family Households</c:v>
            </c:pt>
          </c:strCache>
        </c:strRef>
      </c:tx>
      <c:layout>
        <c:manualLayout>
          <c:xMode val="edge"/>
          <c:yMode val="edge"/>
          <c:x val="4.1656083312167393E-4"/>
          <c:y val="0"/>
        </c:manualLayout>
      </c:layout>
      <c:overlay val="0"/>
      <c:txPr>
        <a:bodyPr/>
        <a:lstStyle/>
        <a:p>
          <a:pPr>
            <a:defRPr sz="1200"/>
          </a:pPr>
          <a:endParaRPr lang="en-US"/>
        </a:p>
      </c:txPr>
    </c:title>
    <c:autoTitleDeleted val="0"/>
    <c:plotArea>
      <c:layout>
        <c:manualLayout>
          <c:layoutTarget val="inner"/>
          <c:xMode val="edge"/>
          <c:yMode val="edge"/>
          <c:x val="8.6071741032370933E-2"/>
          <c:y val="0.16089129483814524"/>
          <c:w val="0.88337270341207352"/>
          <c:h val="0.67181904345290333"/>
        </c:manualLayout>
      </c:layout>
      <c:barChart>
        <c:barDir val="col"/>
        <c:grouping val="clustered"/>
        <c:varyColors val="0"/>
        <c:ser>
          <c:idx val="0"/>
          <c:order val="0"/>
          <c:tx>
            <c:strRef>
              <c:f>Formulas!$N$67</c:f>
              <c:strCache>
                <c:ptCount val="1"/>
                <c:pt idx="0">
                  <c:v>Current LOS</c:v>
                </c:pt>
              </c:strCache>
            </c:strRef>
          </c:tx>
          <c:invertIfNegative val="0"/>
          <c:dLbls>
            <c:delete val="1"/>
          </c:dLbls>
          <c:cat>
            <c:strRef>
              <c:f>Formulas!$M$68:$M$71</c:f>
              <c:strCache>
                <c:ptCount val="4"/>
                <c:pt idx="0">
                  <c:v>ES</c:v>
                </c:pt>
                <c:pt idx="1">
                  <c:v>TH</c:v>
                </c:pt>
                <c:pt idx="2">
                  <c:v>RR</c:v>
                </c:pt>
                <c:pt idx="3">
                  <c:v>All Programs</c:v>
                </c:pt>
              </c:strCache>
            </c:strRef>
          </c:cat>
          <c:val>
            <c:numRef>
              <c:f>Formulas!$N$68:$N$71</c:f>
              <c:numCache>
                <c:formatCode>0</c:formatCode>
                <c:ptCount val="4"/>
                <c:pt idx="0">
                  <c:v>76.395348837209298</c:v>
                </c:pt>
                <c:pt idx="1">
                  <c:v>307.36842105263156</c:v>
                </c:pt>
                <c:pt idx="2">
                  <c:v>99.545454545454547</c:v>
                </c:pt>
                <c:pt idx="3">
                  <c:v>161.10307481176514</c:v>
                </c:pt>
              </c:numCache>
            </c:numRef>
          </c:val>
        </c:ser>
        <c:ser>
          <c:idx val="1"/>
          <c:order val="1"/>
          <c:tx>
            <c:strRef>
              <c:f>Formulas!$O$67</c:f>
              <c:strCache>
                <c:ptCount val="1"/>
                <c:pt idx="0">
                  <c:v>New LOS</c:v>
                </c:pt>
              </c:strCache>
            </c:strRef>
          </c:tx>
          <c:invertIfNegative val="0"/>
          <c:dLbls>
            <c:dLbl>
              <c:idx val="0"/>
              <c:tx>
                <c:strRef>
                  <c:f>Formulas!$P$68</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{11385E72-C682-432B-B7FB-EA3BB90A1545}</c15:txfldGUID>
                      <c15:f>Formulas!$P$68</c15:f>
                      <c15:dlblFieldTableCache>
                        <c:ptCount val="1"/>
                      </c15:dlblFieldTableCache>
                    </c15:dlblFTEntry>
                  </c15:dlblFieldTable>
                  <c15:showDataLabelsRange val="0"/>
                </c:ext>
              </c:extLst>
            </c:dLbl>
            <c:dLbl>
              <c:idx val="1"/>
              <c:tx>
                <c:strRef>
                  <c:f>Formulas!$P$69</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{337D5F5C-987D-4C1E-B6C7-12753CA008E3}</c15:txfldGUID>
                      <c15:f>Formulas!$P$69</c15:f>
                      <c15:dlblFieldTableCache>
                        <c:ptCount val="1"/>
                      </c15:dlblFieldTableCache>
                    </c15:dlblFTEntry>
                  </c15:dlblFieldTable>
                  <c15:showDataLabelsRange val="0"/>
                </c:ext>
              </c:extLst>
            </c:dLbl>
            <c:dLbl>
              <c:idx val="2"/>
              <c:tx>
                <c:strRef>
                  <c:f>Formulas!$P$70</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{BD6A667F-E6FC-4C2B-99B5-1B5002AB90DB}</c15:txfldGUID>
                      <c15:f>Formulas!$P$70</c15:f>
                      <c15:dlblFieldTableCache>
                        <c:ptCount val="1"/>
                      </c15:dlblFieldTableCache>
                    </c15:dlblFTEntry>
                  </c15:dlblFieldTable>
                  <c15:showDataLabelsRange val="0"/>
                </c:ext>
              </c:extLst>
            </c:dLbl>
            <c:dLbl>
              <c:idx val="3"/>
              <c:tx>
                <c:strRef>
                  <c:f>Formulas!$P$71</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{CCD0549B-51D4-41CA-8E80-77228F5947A3}</c15:txfldGUID>
                      <c15:f>Formulas!$P$71</c15:f>
                      <c15:dlblFieldTableCache>
                        <c:ptCount val="1"/>
                      </c15:dlblFieldTableCache>
                    </c15:dlblFTEntry>
                  </c15:dlblFieldTable>
                  <c15:showDataLabelsRange val="0"/>
                </c:ext>
              </c:extLst>
            </c:dLbl>
            <c:spPr>
              <a:noFill/>
              <a:ln>
                <a:noFill/>
              </a:ln>
              <a:effectLst/>
            </c:spPr>
            <c:txPr>
              <a:bodyPr/>
              <a:lstStyle/>
              <a:p>
                <a:pPr>
                  <a:defRPr sz="1200"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Formulas!$M$68:$M$71</c:f>
              <c:strCache>
                <c:ptCount val="4"/>
                <c:pt idx="0">
                  <c:v>ES</c:v>
                </c:pt>
                <c:pt idx="1">
                  <c:v>TH</c:v>
                </c:pt>
                <c:pt idx="2">
                  <c:v>RR</c:v>
                </c:pt>
                <c:pt idx="3">
                  <c:v>All Programs</c:v>
                </c:pt>
              </c:strCache>
            </c:strRef>
          </c:cat>
          <c:val>
            <c:numRef>
              <c:f>Formulas!$O$68:$O$71</c:f>
              <c:numCache>
                <c:formatCode>0</c:formatCode>
                <c:ptCount val="4"/>
                <c:pt idx="0">
                  <c:v>76.395348837209298</c:v>
                </c:pt>
                <c:pt idx="1">
                  <c:v>307.36842105263156</c:v>
                </c:pt>
                <c:pt idx="2">
                  <c:v>99.545454545454547</c:v>
                </c:pt>
                <c:pt idx="3">
                  <c:v>161.10307481176514</c:v>
                </c:pt>
              </c:numCache>
            </c:numRef>
          </c:val>
        </c:ser>
        <c:dLbls>
          <c:showLegendKey val="0"/>
          <c:showVal val="1"/>
          <c:showCatName val="0"/>
          <c:showSerName val="0"/>
          <c:showPercent val="0"/>
          <c:showBubbleSize val="0"/>
        </c:dLbls>
        <c:gapWidth val="75"/>
        <c:overlap val="-25"/>
        <c:axId val="604750896"/>
        <c:axId val="604751288"/>
      </c:barChart>
      <c:barChart>
        <c:barDir val="col"/>
        <c:grouping val="clustered"/>
        <c:varyColors val="0"/>
        <c:ser>
          <c:idx val="2"/>
          <c:order val="2"/>
          <c:tx>
            <c:strRef>
              <c:f>Formulas!$Q$67</c:f>
              <c:strCache>
                <c:ptCount val="1"/>
                <c:pt idx="0">
                  <c:v>Current LOS</c:v>
                </c:pt>
              </c:strCache>
            </c:strRef>
          </c:tx>
          <c:invertIfNegative val="0"/>
          <c:dLbls>
            <c:spPr>
              <a:noFill/>
              <a:ln>
                <a:noFill/>
              </a:ln>
              <a:effectLst/>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Formulas!$M$68:$M$71</c:f>
              <c:strCache>
                <c:ptCount val="4"/>
                <c:pt idx="0">
                  <c:v>ES</c:v>
                </c:pt>
                <c:pt idx="1">
                  <c:v>TH</c:v>
                </c:pt>
                <c:pt idx="2">
                  <c:v>RR</c:v>
                </c:pt>
                <c:pt idx="3">
                  <c:v>All Programs</c:v>
                </c:pt>
              </c:strCache>
            </c:strRef>
          </c:cat>
          <c:val>
            <c:numRef>
              <c:f>Formulas!$Q$68:$Q$71</c:f>
              <c:numCache>
                <c:formatCode>#,##0</c:formatCode>
                <c:ptCount val="4"/>
                <c:pt idx="0">
                  <c:v>76.395348837209298</c:v>
                </c:pt>
                <c:pt idx="1">
                  <c:v>307.36842105263156</c:v>
                </c:pt>
                <c:pt idx="2">
                  <c:v>99.545454545454547</c:v>
                </c:pt>
                <c:pt idx="3">
                  <c:v>161.10307481176514</c:v>
                </c:pt>
              </c:numCache>
            </c:numRef>
          </c:val>
        </c:ser>
        <c:ser>
          <c:idx val="3"/>
          <c:order val="3"/>
          <c:tx>
            <c:strRef>
              <c:f>Formulas!$R$67</c:f>
              <c:strCache>
                <c:ptCount val="1"/>
                <c:pt idx="0">
                  <c:v>New LOS</c:v>
                </c:pt>
              </c:strCache>
            </c:strRef>
          </c:tx>
          <c:invertIfNegative val="0"/>
          <c:dLbls>
            <c:spPr>
              <a:noFill/>
              <a:ln>
                <a:noFill/>
              </a:ln>
              <a:effectLst/>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Formulas!$M$68:$M$71</c:f>
              <c:strCache>
                <c:ptCount val="4"/>
                <c:pt idx="0">
                  <c:v>ES</c:v>
                </c:pt>
                <c:pt idx="1">
                  <c:v>TH</c:v>
                </c:pt>
                <c:pt idx="2">
                  <c:v>RR</c:v>
                </c:pt>
                <c:pt idx="3">
                  <c:v>All Programs</c:v>
                </c:pt>
              </c:strCache>
            </c:strRef>
          </c:cat>
          <c:val>
            <c:numRef>
              <c:f>Formulas!$R$68:$R$71</c:f>
              <c:numCache>
                <c:formatCode>#,##0</c:formatCode>
                <c:ptCount val="4"/>
                <c:pt idx="0">
                  <c:v>76.395348837209298</c:v>
                </c:pt>
                <c:pt idx="1">
                  <c:v>307.36842105263156</c:v>
                </c:pt>
                <c:pt idx="2">
                  <c:v>99.545454545454547</c:v>
                </c:pt>
                <c:pt idx="3">
                  <c:v>161.10307481176514</c:v>
                </c:pt>
              </c:numCache>
            </c:numRef>
          </c:val>
        </c:ser>
        <c:dLbls>
          <c:showLegendKey val="0"/>
          <c:showVal val="0"/>
          <c:showCatName val="0"/>
          <c:showSerName val="0"/>
          <c:showPercent val="0"/>
          <c:showBubbleSize val="0"/>
        </c:dLbls>
        <c:gapWidth val="75"/>
        <c:axId val="604745800"/>
        <c:axId val="604751680"/>
      </c:barChart>
      <c:catAx>
        <c:axId val="604750896"/>
        <c:scaling>
          <c:orientation val="minMax"/>
        </c:scaling>
        <c:delete val="0"/>
        <c:axPos val="b"/>
        <c:numFmt formatCode="General" sourceLinked="0"/>
        <c:majorTickMark val="none"/>
        <c:minorTickMark val="none"/>
        <c:tickLblPos val="nextTo"/>
        <c:crossAx val="604751288"/>
        <c:crosses val="autoZero"/>
        <c:auto val="1"/>
        <c:lblAlgn val="ctr"/>
        <c:lblOffset val="100"/>
        <c:noMultiLvlLbl val="0"/>
      </c:catAx>
      <c:valAx>
        <c:axId val="604751288"/>
        <c:scaling>
          <c:orientation val="minMax"/>
        </c:scaling>
        <c:delete val="0"/>
        <c:axPos val="l"/>
        <c:majorGridlines/>
        <c:numFmt formatCode="0" sourceLinked="1"/>
        <c:majorTickMark val="none"/>
        <c:minorTickMark val="none"/>
        <c:tickLblPos val="nextTo"/>
        <c:crossAx val="604750896"/>
        <c:crosses val="autoZero"/>
        <c:crossBetween val="between"/>
      </c:valAx>
      <c:valAx>
        <c:axId val="604751680"/>
        <c:scaling>
          <c:orientation val="minMax"/>
        </c:scaling>
        <c:delete val="1"/>
        <c:axPos val="r"/>
        <c:numFmt formatCode="#,##0" sourceLinked="1"/>
        <c:majorTickMark val="out"/>
        <c:minorTickMark val="none"/>
        <c:tickLblPos val="none"/>
        <c:crossAx val="604745800"/>
        <c:crosses val="max"/>
        <c:crossBetween val="between"/>
      </c:valAx>
      <c:catAx>
        <c:axId val="604745800"/>
        <c:scaling>
          <c:orientation val="minMax"/>
        </c:scaling>
        <c:delete val="1"/>
        <c:axPos val="b"/>
        <c:numFmt formatCode="General" sourceLinked="1"/>
        <c:majorTickMark val="out"/>
        <c:minorTickMark val="none"/>
        <c:tickLblPos val="none"/>
        <c:crossAx val="604751680"/>
        <c:crosses val="autoZero"/>
        <c:auto val="1"/>
        <c:lblAlgn val="ctr"/>
        <c:lblOffset val="100"/>
        <c:noMultiLvlLbl val="0"/>
      </c:catAx>
      <c:spPr>
        <a:solidFill>
          <a:srgbClr val="FFFF99">
            <a:alpha val="25000"/>
          </a:srgbClr>
        </a:solidFill>
      </c:spPr>
    </c:plotArea>
    <c:legend>
      <c:legendPos val="b"/>
      <c:legendEntry>
        <c:idx val="0"/>
        <c:delete val="1"/>
      </c:legendEntry>
      <c:legendEntry>
        <c:idx val="1"/>
        <c:delete val="1"/>
      </c:legendEntry>
      <c:layout>
        <c:manualLayout>
          <c:xMode val="edge"/>
          <c:yMode val="edge"/>
          <c:x val="2.1489501312335806E-3"/>
          <c:y val="0.91628280839894949"/>
          <c:w val="0.35681321084864503"/>
          <c:h val="8.3717191601050026E-2"/>
        </c:manualLayout>
      </c:layout>
      <c:overlay val="0"/>
    </c:legend>
    <c:plotVisOnly val="1"/>
    <c:dispBlanksAs val="gap"/>
    <c:showDLblsOverMax val="0"/>
  </c:chart>
  <c:spPr>
    <a:solidFill>
      <a:srgbClr val="FFFF99">
        <a:alpha val="50000"/>
      </a:srgbClr>
    </a:solidFill>
  </c:spPr>
  <c:printSettings>
    <c:headerFooter/>
    <c:pageMargins b="0.75000000000000178" l="0.70000000000000062" r="0.70000000000000062" t="0.750000000000001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pPr>
            <a:r>
              <a:rPr lang="en-US" sz="1200"/>
              <a:t>2C. Exits to Permanent</a:t>
            </a:r>
            <a:r>
              <a:rPr lang="en-US" sz="1200" baseline="0"/>
              <a:t> Housing</a:t>
            </a:r>
          </a:p>
          <a:p>
            <a:pPr>
              <a:defRPr sz="1200"/>
            </a:pPr>
            <a:r>
              <a:rPr lang="en-US" sz="1200"/>
              <a:t>All Households</a:t>
            </a:r>
          </a:p>
        </c:rich>
      </c:tx>
      <c:overlay val="0"/>
    </c:title>
    <c:autoTitleDeleted val="0"/>
    <c:plotArea>
      <c:layout>
        <c:manualLayout>
          <c:layoutTarget val="inner"/>
          <c:xMode val="edge"/>
          <c:yMode val="edge"/>
          <c:x val="9.0288452337128622E-2"/>
          <c:y val="0.25262738231042081"/>
          <c:w val="0.8850768438957225"/>
          <c:h val="0.5934914434869295"/>
        </c:manualLayout>
      </c:layout>
      <c:barChart>
        <c:barDir val="col"/>
        <c:grouping val="clustered"/>
        <c:varyColors val="0"/>
        <c:ser>
          <c:idx val="0"/>
          <c:order val="0"/>
          <c:tx>
            <c:strRef>
              <c:f>Formulas!$CK$10</c:f>
              <c:strCache>
                <c:ptCount val="1"/>
                <c:pt idx="0">
                  <c:v>Exits to PH - All HHs</c:v>
                </c:pt>
              </c:strCache>
            </c:strRef>
          </c:tx>
          <c:invertIfNegative val="0"/>
          <c:dLbls>
            <c:numFmt formatCode="#;;;" sourceLinked="0"/>
            <c:spPr>
              <a:noFill/>
              <a:ln>
                <a:noFill/>
              </a:ln>
              <a:effectLst/>
            </c:spPr>
            <c:txPr>
              <a:bodyPr/>
              <a:lstStyle/>
              <a:p>
                <a:pPr>
                  <a:defRPr sz="16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Formulas!$CH$11:$CH$13</c:f>
              <c:strCache>
                <c:ptCount val="3"/>
                <c:pt idx="0">
                  <c:v>Emergency Shelters</c:v>
                </c:pt>
                <c:pt idx="1">
                  <c:v>Transitional Housing</c:v>
                </c:pt>
                <c:pt idx="2">
                  <c:v>Rapid Re-Housing</c:v>
                </c:pt>
              </c:strCache>
            </c:strRef>
          </c:cat>
          <c:val>
            <c:numRef>
              <c:f>Formulas!$CK$11:$CK$13</c:f>
              <c:numCache>
                <c:formatCode>General</c:formatCode>
                <c:ptCount val="3"/>
                <c:pt idx="0">
                  <c:v>402</c:v>
                </c:pt>
                <c:pt idx="1">
                  <c:v>256</c:v>
                </c:pt>
                <c:pt idx="2">
                  <c:v>347</c:v>
                </c:pt>
              </c:numCache>
            </c:numRef>
          </c:val>
        </c:ser>
        <c:dLbls>
          <c:showLegendKey val="0"/>
          <c:showVal val="1"/>
          <c:showCatName val="0"/>
          <c:showSerName val="0"/>
          <c:showPercent val="0"/>
          <c:showBubbleSize val="0"/>
        </c:dLbls>
        <c:gapWidth val="50"/>
        <c:axId val="559014424"/>
        <c:axId val="559013640"/>
      </c:barChart>
      <c:catAx>
        <c:axId val="559014424"/>
        <c:scaling>
          <c:orientation val="minMax"/>
        </c:scaling>
        <c:delete val="0"/>
        <c:axPos val="b"/>
        <c:numFmt formatCode="General" sourceLinked="0"/>
        <c:majorTickMark val="out"/>
        <c:minorTickMark val="none"/>
        <c:tickLblPos val="nextTo"/>
        <c:crossAx val="559013640"/>
        <c:crosses val="autoZero"/>
        <c:auto val="1"/>
        <c:lblAlgn val="ctr"/>
        <c:lblOffset val="100"/>
        <c:noMultiLvlLbl val="0"/>
      </c:catAx>
      <c:valAx>
        <c:axId val="559013640"/>
        <c:scaling>
          <c:orientation val="minMax"/>
        </c:scaling>
        <c:delete val="0"/>
        <c:axPos val="l"/>
        <c:majorGridlines/>
        <c:numFmt formatCode="General" sourceLinked="1"/>
        <c:majorTickMark val="out"/>
        <c:minorTickMark val="none"/>
        <c:tickLblPos val="nextTo"/>
        <c:crossAx val="559014424"/>
        <c:crosses val="autoZero"/>
        <c:crossBetween val="between"/>
      </c:valAx>
      <c:spPr>
        <a:solidFill>
          <a:sysClr val="window" lastClr="FFFFFF">
            <a:lumMod val="95000"/>
          </a:sysClr>
        </a:solidFill>
      </c:spPr>
    </c:plotArea>
    <c:plotVisOnly val="1"/>
    <c:dispBlanksAs val="gap"/>
    <c:showDLblsOverMax val="0"/>
  </c:chart>
  <c:spPr>
    <a:solidFill>
      <a:sysClr val="window" lastClr="FFFFFF">
        <a:lumMod val="95000"/>
      </a:sysClr>
    </a:solidFill>
  </c:spPr>
  <c:printSettings>
    <c:headerFooter/>
    <c:pageMargins b="0.750000000000006" l="0.70000000000000062" r="0.70000000000000062" t="0.750000000000006"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7"/>
    </mc:Choice>
    <mc:Fallback>
      <c:style val="17"/>
    </mc:Fallback>
  </mc:AlternateContent>
  <c:chart>
    <c:title>
      <c:tx>
        <c:strRef>
          <c:f>Formulas!$L$74</c:f>
          <c:strCache>
            <c:ptCount val="1"/>
            <c:pt idx="0">
              <c:v>8C. Average LOS All Households</c:v>
            </c:pt>
          </c:strCache>
        </c:strRef>
      </c:tx>
      <c:layout>
        <c:manualLayout>
          <c:xMode val="edge"/>
          <c:yMode val="edge"/>
          <c:x val="2.2082239720035155E-3"/>
          <c:y val="0"/>
        </c:manualLayout>
      </c:layout>
      <c:overlay val="0"/>
      <c:txPr>
        <a:bodyPr/>
        <a:lstStyle/>
        <a:p>
          <a:pPr>
            <a:defRPr sz="1200"/>
          </a:pPr>
          <a:endParaRPr lang="en-US"/>
        </a:p>
      </c:txPr>
    </c:title>
    <c:autoTitleDeleted val="0"/>
    <c:plotArea>
      <c:layout>
        <c:manualLayout>
          <c:layoutTarget val="inner"/>
          <c:xMode val="edge"/>
          <c:yMode val="edge"/>
          <c:x val="8.6071741032370933E-2"/>
          <c:y val="0.16089129483814524"/>
          <c:w val="0.88337270341207352"/>
          <c:h val="0.67181904345290333"/>
        </c:manualLayout>
      </c:layout>
      <c:barChart>
        <c:barDir val="col"/>
        <c:grouping val="clustered"/>
        <c:varyColors val="0"/>
        <c:ser>
          <c:idx val="0"/>
          <c:order val="0"/>
          <c:tx>
            <c:strRef>
              <c:f>Formulas!$N$73</c:f>
              <c:strCache>
                <c:ptCount val="1"/>
                <c:pt idx="0">
                  <c:v>Current LOS</c:v>
                </c:pt>
              </c:strCache>
            </c:strRef>
          </c:tx>
          <c:invertIfNegative val="0"/>
          <c:dLbls>
            <c:delete val="1"/>
          </c:dLbls>
          <c:cat>
            <c:strRef>
              <c:f>Formulas!$M$74:$M$77</c:f>
              <c:strCache>
                <c:ptCount val="4"/>
                <c:pt idx="0">
                  <c:v>ES</c:v>
                </c:pt>
                <c:pt idx="1">
                  <c:v>TH</c:v>
                </c:pt>
                <c:pt idx="2">
                  <c:v>RR</c:v>
                </c:pt>
                <c:pt idx="3">
                  <c:v>All Programs</c:v>
                </c:pt>
              </c:strCache>
            </c:strRef>
          </c:cat>
          <c:val>
            <c:numRef>
              <c:f>Formulas!$N$74:$N$77</c:f>
              <c:numCache>
                <c:formatCode>0</c:formatCode>
                <c:ptCount val="4"/>
                <c:pt idx="0">
                  <c:v>53.459595959595958</c:v>
                </c:pt>
                <c:pt idx="1">
                  <c:v>287.78846153846155</c:v>
                </c:pt>
                <c:pt idx="2">
                  <c:v>107.35294117647059</c:v>
                </c:pt>
                <c:pt idx="3">
                  <c:v>149.5336662248427</c:v>
                </c:pt>
              </c:numCache>
            </c:numRef>
          </c:val>
        </c:ser>
        <c:ser>
          <c:idx val="1"/>
          <c:order val="1"/>
          <c:tx>
            <c:strRef>
              <c:f>Formulas!$O$73</c:f>
              <c:strCache>
                <c:ptCount val="1"/>
                <c:pt idx="0">
                  <c:v>New LOS</c:v>
                </c:pt>
              </c:strCache>
            </c:strRef>
          </c:tx>
          <c:invertIfNegative val="0"/>
          <c:dLbls>
            <c:dLbl>
              <c:idx val="0"/>
              <c:tx>
                <c:strRef>
                  <c:f>Formulas!$P$74</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{3058EE7A-F87B-468B-BAED-0C6E1FECE3E2}</c15:txfldGUID>
                      <c15:f>Formulas!$P$74</c15:f>
                      <c15:dlblFieldTableCache>
                        <c:ptCount val="1"/>
                      </c15:dlblFieldTableCache>
                    </c15:dlblFTEntry>
                  </c15:dlblFieldTable>
                  <c15:showDataLabelsRange val="0"/>
                </c:ext>
              </c:extLst>
            </c:dLbl>
            <c:dLbl>
              <c:idx val="1"/>
              <c:tx>
                <c:strRef>
                  <c:f>Formulas!$P$75</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{0FB0A1A1-14CE-4523-B170-DDB894AAF255}</c15:txfldGUID>
                      <c15:f>Formulas!$P$75</c15:f>
                      <c15:dlblFieldTableCache>
                        <c:ptCount val="1"/>
                      </c15:dlblFieldTableCache>
                    </c15:dlblFTEntry>
                  </c15:dlblFieldTable>
                  <c15:showDataLabelsRange val="0"/>
                </c:ext>
              </c:extLst>
            </c:dLbl>
            <c:dLbl>
              <c:idx val="2"/>
              <c:tx>
                <c:strRef>
                  <c:f>Formulas!$P$76</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{21CB71CE-93A6-44B6-83DD-0AE3B960174F}</c15:txfldGUID>
                      <c15:f>Formulas!$P$76</c15:f>
                      <c15:dlblFieldTableCache>
                        <c:ptCount val="1"/>
                      </c15:dlblFieldTableCache>
                    </c15:dlblFTEntry>
                  </c15:dlblFieldTable>
                  <c15:showDataLabelsRange val="0"/>
                </c:ext>
              </c:extLst>
            </c:dLbl>
            <c:dLbl>
              <c:idx val="3"/>
              <c:tx>
                <c:strRef>
                  <c:f>Formulas!$P$77</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{BB94B51F-F3BF-4365-9F7D-9A06718AC6F3}</c15:txfldGUID>
                      <c15:f>Formulas!$P$77</c15:f>
                      <c15:dlblFieldTableCache>
                        <c:ptCount val="1"/>
                      </c15:dlblFieldTableCache>
                    </c15:dlblFTEntry>
                  </c15:dlblFieldTable>
                  <c15:showDataLabelsRange val="0"/>
                </c:ext>
              </c:extLst>
            </c:dLbl>
            <c:spPr>
              <a:noFill/>
              <a:ln>
                <a:noFill/>
              </a:ln>
              <a:effectLst/>
            </c:spPr>
            <c:txPr>
              <a:bodyPr/>
              <a:lstStyle/>
              <a:p>
                <a:pPr>
                  <a:defRPr sz="1200"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Formulas!$M$74:$M$77</c:f>
              <c:strCache>
                <c:ptCount val="4"/>
                <c:pt idx="0">
                  <c:v>ES</c:v>
                </c:pt>
                <c:pt idx="1">
                  <c:v>TH</c:v>
                </c:pt>
                <c:pt idx="2">
                  <c:v>RR</c:v>
                </c:pt>
                <c:pt idx="3">
                  <c:v>All Programs</c:v>
                </c:pt>
              </c:strCache>
            </c:strRef>
          </c:cat>
          <c:val>
            <c:numRef>
              <c:f>Formulas!$O$74:$O$77</c:f>
              <c:numCache>
                <c:formatCode>0</c:formatCode>
                <c:ptCount val="4"/>
                <c:pt idx="0">
                  <c:v>53.459595959595958</c:v>
                </c:pt>
                <c:pt idx="1">
                  <c:v>287.78846153846155</c:v>
                </c:pt>
                <c:pt idx="2">
                  <c:v>107.35294117647059</c:v>
                </c:pt>
                <c:pt idx="3">
                  <c:v>149.5336662248427</c:v>
                </c:pt>
              </c:numCache>
            </c:numRef>
          </c:val>
        </c:ser>
        <c:dLbls>
          <c:showLegendKey val="0"/>
          <c:showVal val="1"/>
          <c:showCatName val="0"/>
          <c:showSerName val="0"/>
          <c:showPercent val="0"/>
          <c:showBubbleSize val="0"/>
        </c:dLbls>
        <c:gapWidth val="75"/>
        <c:overlap val="-25"/>
        <c:axId val="604752072"/>
        <c:axId val="606243560"/>
      </c:barChart>
      <c:barChart>
        <c:barDir val="col"/>
        <c:grouping val="clustered"/>
        <c:varyColors val="0"/>
        <c:ser>
          <c:idx val="2"/>
          <c:order val="2"/>
          <c:tx>
            <c:strRef>
              <c:f>Formulas!$Q$73</c:f>
              <c:strCache>
                <c:ptCount val="1"/>
                <c:pt idx="0">
                  <c:v>Current LOS</c:v>
                </c:pt>
              </c:strCache>
            </c:strRef>
          </c:tx>
          <c:invertIfNegative val="0"/>
          <c:dLbls>
            <c:spPr>
              <a:noFill/>
              <a:ln>
                <a:noFill/>
              </a:ln>
              <a:effectLst/>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Formulas!$M$74:$M$77</c:f>
              <c:strCache>
                <c:ptCount val="4"/>
                <c:pt idx="0">
                  <c:v>ES</c:v>
                </c:pt>
                <c:pt idx="1">
                  <c:v>TH</c:v>
                </c:pt>
                <c:pt idx="2">
                  <c:v>RR</c:v>
                </c:pt>
                <c:pt idx="3">
                  <c:v>All Programs</c:v>
                </c:pt>
              </c:strCache>
            </c:strRef>
          </c:cat>
          <c:val>
            <c:numRef>
              <c:f>Formulas!$Q$74:$Q$77</c:f>
              <c:numCache>
                <c:formatCode>#,##0</c:formatCode>
                <c:ptCount val="4"/>
                <c:pt idx="0">
                  <c:v>53.459595959595958</c:v>
                </c:pt>
                <c:pt idx="1">
                  <c:v>287.78846153846155</c:v>
                </c:pt>
                <c:pt idx="2">
                  <c:v>107.35294117647059</c:v>
                </c:pt>
                <c:pt idx="3">
                  <c:v>149.5336662248427</c:v>
                </c:pt>
              </c:numCache>
            </c:numRef>
          </c:val>
        </c:ser>
        <c:ser>
          <c:idx val="3"/>
          <c:order val="3"/>
          <c:tx>
            <c:strRef>
              <c:f>Formulas!$R$73</c:f>
              <c:strCache>
                <c:ptCount val="1"/>
                <c:pt idx="0">
                  <c:v>New LOS</c:v>
                </c:pt>
              </c:strCache>
            </c:strRef>
          </c:tx>
          <c:invertIfNegative val="0"/>
          <c:dLbls>
            <c:spPr>
              <a:noFill/>
              <a:ln>
                <a:noFill/>
              </a:ln>
              <a:effectLst/>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Formulas!$M$74:$M$77</c:f>
              <c:strCache>
                <c:ptCount val="4"/>
                <c:pt idx="0">
                  <c:v>ES</c:v>
                </c:pt>
                <c:pt idx="1">
                  <c:v>TH</c:v>
                </c:pt>
                <c:pt idx="2">
                  <c:v>RR</c:v>
                </c:pt>
                <c:pt idx="3">
                  <c:v>All Programs</c:v>
                </c:pt>
              </c:strCache>
            </c:strRef>
          </c:cat>
          <c:val>
            <c:numRef>
              <c:f>Formulas!$R$74:$R$77</c:f>
              <c:numCache>
                <c:formatCode>#,##0</c:formatCode>
                <c:ptCount val="4"/>
                <c:pt idx="0">
                  <c:v>53.459595959595958</c:v>
                </c:pt>
                <c:pt idx="1">
                  <c:v>287.78846153846155</c:v>
                </c:pt>
                <c:pt idx="2">
                  <c:v>107.35294117647059</c:v>
                </c:pt>
                <c:pt idx="3">
                  <c:v>149.5336662248427</c:v>
                </c:pt>
              </c:numCache>
            </c:numRef>
          </c:val>
        </c:ser>
        <c:dLbls>
          <c:showLegendKey val="0"/>
          <c:showVal val="0"/>
          <c:showCatName val="0"/>
          <c:showSerName val="0"/>
          <c:showPercent val="0"/>
          <c:showBubbleSize val="0"/>
        </c:dLbls>
        <c:gapWidth val="75"/>
        <c:axId val="606241600"/>
        <c:axId val="606245128"/>
      </c:barChart>
      <c:catAx>
        <c:axId val="604752072"/>
        <c:scaling>
          <c:orientation val="minMax"/>
        </c:scaling>
        <c:delete val="0"/>
        <c:axPos val="b"/>
        <c:numFmt formatCode="General" sourceLinked="0"/>
        <c:majorTickMark val="none"/>
        <c:minorTickMark val="none"/>
        <c:tickLblPos val="nextTo"/>
        <c:crossAx val="606243560"/>
        <c:crosses val="autoZero"/>
        <c:auto val="1"/>
        <c:lblAlgn val="ctr"/>
        <c:lblOffset val="100"/>
        <c:noMultiLvlLbl val="0"/>
      </c:catAx>
      <c:valAx>
        <c:axId val="606243560"/>
        <c:scaling>
          <c:orientation val="minMax"/>
        </c:scaling>
        <c:delete val="0"/>
        <c:axPos val="l"/>
        <c:majorGridlines/>
        <c:numFmt formatCode="0" sourceLinked="1"/>
        <c:majorTickMark val="none"/>
        <c:minorTickMark val="none"/>
        <c:tickLblPos val="nextTo"/>
        <c:crossAx val="604752072"/>
        <c:crosses val="autoZero"/>
        <c:crossBetween val="between"/>
      </c:valAx>
      <c:valAx>
        <c:axId val="606245128"/>
        <c:scaling>
          <c:orientation val="minMax"/>
        </c:scaling>
        <c:delete val="1"/>
        <c:axPos val="r"/>
        <c:numFmt formatCode="#,##0" sourceLinked="1"/>
        <c:majorTickMark val="out"/>
        <c:minorTickMark val="none"/>
        <c:tickLblPos val="none"/>
        <c:crossAx val="606241600"/>
        <c:crosses val="max"/>
        <c:crossBetween val="between"/>
      </c:valAx>
      <c:catAx>
        <c:axId val="606241600"/>
        <c:scaling>
          <c:orientation val="minMax"/>
        </c:scaling>
        <c:delete val="1"/>
        <c:axPos val="b"/>
        <c:numFmt formatCode="General" sourceLinked="1"/>
        <c:majorTickMark val="out"/>
        <c:minorTickMark val="none"/>
        <c:tickLblPos val="none"/>
        <c:crossAx val="606245128"/>
        <c:crosses val="autoZero"/>
        <c:auto val="1"/>
        <c:lblAlgn val="ctr"/>
        <c:lblOffset val="100"/>
        <c:noMultiLvlLbl val="0"/>
      </c:catAx>
      <c:spPr>
        <a:solidFill>
          <a:sysClr val="window" lastClr="FFFFFF">
            <a:lumMod val="95000"/>
            <a:alpha val="50000"/>
          </a:sysClr>
        </a:solidFill>
      </c:spPr>
    </c:plotArea>
    <c:legend>
      <c:legendPos val="b"/>
      <c:legendEntry>
        <c:idx val="0"/>
        <c:delete val="1"/>
      </c:legendEntry>
      <c:legendEntry>
        <c:idx val="1"/>
        <c:delete val="1"/>
      </c:legendEntry>
      <c:layout>
        <c:manualLayout>
          <c:xMode val="edge"/>
          <c:yMode val="edge"/>
          <c:x val="2.1489501312335806E-3"/>
          <c:y val="0.91628280839894949"/>
          <c:w val="0.35681321084864503"/>
          <c:h val="8.3717191601050026E-2"/>
        </c:manualLayout>
      </c:layout>
      <c:overlay val="0"/>
    </c:legend>
    <c:plotVisOnly val="1"/>
    <c:dispBlanksAs val="gap"/>
    <c:showDLblsOverMax val="0"/>
  </c:chart>
  <c:spPr>
    <a:solidFill>
      <a:sysClr val="window" lastClr="FFFFFF">
        <a:lumMod val="95000"/>
        <a:alpha val="25000"/>
      </a:sysClr>
    </a:solidFill>
  </c:spPr>
  <c:printSettings>
    <c:headerFooter/>
    <c:pageMargins b="0.75000000000000178" l="0.70000000000000062" r="0.70000000000000062" t="0.75000000000000178" header="0.30000000000000032" footer="0.30000000000000032"/>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Formulas!$B$26</c:f>
          <c:strCache>
            <c:ptCount val="1"/>
            <c:pt idx="0">
              <c:v>11A. Change in Permanent Housing Exits
Single Adults</c:v>
            </c:pt>
          </c:strCache>
        </c:strRef>
      </c:tx>
      <c:layout>
        <c:manualLayout>
          <c:xMode val="edge"/>
          <c:yMode val="edge"/>
          <c:x val="7.0741538494511124E-3"/>
          <c:y val="8.5218675657308118E-3"/>
        </c:manualLayout>
      </c:layout>
      <c:overlay val="0"/>
      <c:txPr>
        <a:bodyPr/>
        <a:lstStyle/>
        <a:p>
          <a:pPr algn="l">
            <a:defRPr sz="1200"/>
          </a:pPr>
          <a:endParaRPr lang="en-US"/>
        </a:p>
      </c:txPr>
    </c:title>
    <c:autoTitleDeleted val="0"/>
    <c:plotArea>
      <c:layout>
        <c:manualLayout>
          <c:layoutTarget val="inner"/>
          <c:xMode val="edge"/>
          <c:yMode val="edge"/>
          <c:x val="0.10690233117110542"/>
          <c:y val="0.1917486902127559"/>
          <c:w val="0.86259444644840555"/>
          <c:h val="0.6344709521644708"/>
        </c:manualLayout>
      </c:layout>
      <c:barChart>
        <c:barDir val="col"/>
        <c:grouping val="clustered"/>
        <c:varyColors val="0"/>
        <c:ser>
          <c:idx val="2"/>
          <c:order val="2"/>
          <c:tx>
            <c:strRef>
              <c:f>Formulas!$G$25</c:f>
              <c:strCache>
                <c:ptCount val="1"/>
                <c:pt idx="0">
                  <c:v>Current PH Exits</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Formulas!$C$26:$C$29</c:f>
              <c:strCache>
                <c:ptCount val="4"/>
                <c:pt idx="0">
                  <c:v>ES</c:v>
                </c:pt>
                <c:pt idx="1">
                  <c:v>TH</c:v>
                </c:pt>
                <c:pt idx="2">
                  <c:v>RR</c:v>
                </c:pt>
                <c:pt idx="3">
                  <c:v>All Programs</c:v>
                </c:pt>
              </c:strCache>
            </c:strRef>
          </c:cat>
          <c:val>
            <c:numRef>
              <c:f>Formulas!$G$26:$G$29</c:f>
              <c:numCache>
                <c:formatCode>#,##0</c:formatCode>
                <c:ptCount val="4"/>
                <c:pt idx="0">
                  <c:v>265</c:v>
                </c:pt>
                <c:pt idx="1">
                  <c:v>98</c:v>
                </c:pt>
                <c:pt idx="2">
                  <c:v>112</c:v>
                </c:pt>
                <c:pt idx="3">
                  <c:v>475</c:v>
                </c:pt>
              </c:numCache>
            </c:numRef>
          </c:val>
        </c:ser>
        <c:ser>
          <c:idx val="3"/>
          <c:order val="3"/>
          <c:tx>
            <c:strRef>
              <c:f>Formulas!$H$25</c:f>
              <c:strCache>
                <c:ptCount val="1"/>
                <c:pt idx="0">
                  <c:v>New PH Exits</c:v>
                </c:pt>
              </c:strCache>
            </c:strRef>
          </c:tx>
          <c:invertIfNegative val="0"/>
          <c:dLbls>
            <c:numFmt formatCode="#;;;" sourceLinked="0"/>
            <c:spPr>
              <a:noFill/>
              <a:ln>
                <a:noFill/>
              </a:ln>
              <a:effectLst/>
            </c:spPr>
            <c:txPr>
              <a:bodyPr anchor="b" anchorCtr="1"/>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Formulas!$C$26:$C$29</c:f>
              <c:strCache>
                <c:ptCount val="4"/>
                <c:pt idx="0">
                  <c:v>ES</c:v>
                </c:pt>
                <c:pt idx="1">
                  <c:v>TH</c:v>
                </c:pt>
                <c:pt idx="2">
                  <c:v>RR</c:v>
                </c:pt>
                <c:pt idx="3">
                  <c:v>All Programs</c:v>
                </c:pt>
              </c:strCache>
            </c:strRef>
          </c:cat>
          <c:val>
            <c:numRef>
              <c:f>Formulas!$H$26:$H$29</c:f>
              <c:numCache>
                <c:formatCode>#,##0</c:formatCode>
                <c:ptCount val="4"/>
                <c:pt idx="0">
                  <c:v>265</c:v>
                </c:pt>
                <c:pt idx="1">
                  <c:v>98</c:v>
                </c:pt>
                <c:pt idx="2">
                  <c:v>112</c:v>
                </c:pt>
                <c:pt idx="3">
                  <c:v>475</c:v>
                </c:pt>
              </c:numCache>
            </c:numRef>
          </c:val>
        </c:ser>
        <c:dLbls>
          <c:showLegendKey val="0"/>
          <c:showVal val="1"/>
          <c:showCatName val="0"/>
          <c:showSerName val="0"/>
          <c:showPercent val="0"/>
          <c:showBubbleSize val="0"/>
        </c:dLbls>
        <c:gapWidth val="75"/>
        <c:axId val="606239248"/>
        <c:axId val="606243952"/>
      </c:barChart>
      <c:barChart>
        <c:barDir val="col"/>
        <c:grouping val="clustered"/>
        <c:varyColors val="0"/>
        <c:ser>
          <c:idx val="0"/>
          <c:order val="0"/>
          <c:tx>
            <c:strRef>
              <c:f>Formulas!$D$25</c:f>
              <c:strCache>
                <c:ptCount val="1"/>
                <c:pt idx="0">
                  <c:v>Current PH Exits</c:v>
                </c:pt>
              </c:strCache>
            </c:strRef>
          </c:tx>
          <c:invertIfNegative val="0"/>
          <c:dLbls>
            <c:delete val="1"/>
          </c:dLbls>
          <c:cat>
            <c:strRef>
              <c:f>Formulas!$C$26:$C$29</c:f>
              <c:strCache>
                <c:ptCount val="4"/>
                <c:pt idx="0">
                  <c:v>ES</c:v>
                </c:pt>
                <c:pt idx="1">
                  <c:v>TH</c:v>
                </c:pt>
                <c:pt idx="2">
                  <c:v>RR</c:v>
                </c:pt>
                <c:pt idx="3">
                  <c:v>All Programs</c:v>
                </c:pt>
              </c:strCache>
            </c:strRef>
          </c:cat>
          <c:val>
            <c:numRef>
              <c:f>Formulas!$D$26:$D$29</c:f>
              <c:numCache>
                <c:formatCode>#,##0</c:formatCode>
                <c:ptCount val="4"/>
                <c:pt idx="0">
                  <c:v>265</c:v>
                </c:pt>
                <c:pt idx="1">
                  <c:v>98</c:v>
                </c:pt>
                <c:pt idx="2">
                  <c:v>112</c:v>
                </c:pt>
                <c:pt idx="3">
                  <c:v>475</c:v>
                </c:pt>
              </c:numCache>
            </c:numRef>
          </c:val>
        </c:ser>
        <c:ser>
          <c:idx val="1"/>
          <c:order val="1"/>
          <c:tx>
            <c:strRef>
              <c:f>Formulas!$E$25</c:f>
              <c:strCache>
                <c:ptCount val="1"/>
                <c:pt idx="0">
                  <c:v>New PH Exits</c:v>
                </c:pt>
              </c:strCache>
            </c:strRef>
          </c:tx>
          <c:invertIfNegative val="0"/>
          <c:dLbls>
            <c:dLbl>
              <c:idx val="0"/>
              <c:tx>
                <c:strRef>
                  <c:f>Formulas!$F$26</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{7A325859-93EE-4B2D-98DE-9B04A2439923}</c15:txfldGUID>
                      <c15:f>Formulas!$F$26</c15:f>
                      <c15:dlblFieldTableCache>
                        <c:ptCount val="1"/>
                      </c15:dlblFieldTableCache>
                    </c15:dlblFTEntry>
                  </c15:dlblFieldTable>
                  <c15:showDataLabelsRange val="0"/>
                </c:ext>
              </c:extLst>
            </c:dLbl>
            <c:dLbl>
              <c:idx val="1"/>
              <c:tx>
                <c:strRef>
                  <c:f>Formulas!$F$27</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{C26BBE38-52AE-4B13-A1BE-4CFC70FA9540}</c15:txfldGUID>
                      <c15:f>Formulas!$F$27</c15:f>
                      <c15:dlblFieldTableCache>
                        <c:ptCount val="1"/>
                      </c15:dlblFieldTableCache>
                    </c15:dlblFTEntry>
                  </c15:dlblFieldTable>
                  <c15:showDataLabelsRange val="0"/>
                </c:ext>
              </c:extLst>
            </c:dLbl>
            <c:dLbl>
              <c:idx val="2"/>
              <c:tx>
                <c:strRef>
                  <c:f>Formulas!$F$28</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{FD8CF623-34BE-4DAD-A55C-579087FD5DFF}</c15:txfldGUID>
                      <c15:f>Formulas!$F$28</c15:f>
                      <c15:dlblFieldTableCache>
                        <c:ptCount val="1"/>
                      </c15:dlblFieldTableCache>
                    </c15:dlblFTEntry>
                  </c15:dlblFieldTable>
                  <c15:showDataLabelsRange val="0"/>
                </c:ext>
              </c:extLst>
            </c:dLbl>
            <c:dLbl>
              <c:idx val="3"/>
              <c:tx>
                <c:strRef>
                  <c:f>Formulas!$F$29</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{95BB7F6D-7247-4C95-A14E-892340CD5383}</c15:txfldGUID>
                      <c15:f>Formulas!$F$29</c15:f>
                      <c15:dlblFieldTableCache>
                        <c:ptCount val="1"/>
                      </c15:dlblFieldTableCache>
                    </c15:dlblFTEntry>
                  </c15:dlblFieldTable>
                  <c15:showDataLabelsRange val="0"/>
                </c:ext>
              </c:extLst>
            </c:dLbl>
            <c:spPr>
              <a:noFill/>
              <a:ln>
                <a:noFill/>
              </a:ln>
              <a:effectLst/>
            </c:spPr>
            <c:txPr>
              <a:bodyPr/>
              <a:lstStyle/>
              <a:p>
                <a:pPr>
                  <a:defRPr sz="1100"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Formulas!$C$26:$C$29</c:f>
              <c:strCache>
                <c:ptCount val="4"/>
                <c:pt idx="0">
                  <c:v>ES</c:v>
                </c:pt>
                <c:pt idx="1">
                  <c:v>TH</c:v>
                </c:pt>
                <c:pt idx="2">
                  <c:v>RR</c:v>
                </c:pt>
                <c:pt idx="3">
                  <c:v>All Programs</c:v>
                </c:pt>
              </c:strCache>
            </c:strRef>
          </c:cat>
          <c:val>
            <c:numRef>
              <c:f>Formulas!$E$26:$E$29</c:f>
              <c:numCache>
                <c:formatCode>#,##0</c:formatCode>
                <c:ptCount val="4"/>
                <c:pt idx="0">
                  <c:v>265</c:v>
                </c:pt>
                <c:pt idx="1">
                  <c:v>98</c:v>
                </c:pt>
                <c:pt idx="2">
                  <c:v>112</c:v>
                </c:pt>
                <c:pt idx="3">
                  <c:v>475</c:v>
                </c:pt>
              </c:numCache>
            </c:numRef>
          </c:val>
        </c:ser>
        <c:dLbls>
          <c:showLegendKey val="0"/>
          <c:showVal val="1"/>
          <c:showCatName val="0"/>
          <c:showSerName val="0"/>
          <c:showPercent val="0"/>
          <c:showBubbleSize val="0"/>
        </c:dLbls>
        <c:gapWidth val="75"/>
        <c:axId val="606238072"/>
        <c:axId val="606237680"/>
      </c:barChart>
      <c:catAx>
        <c:axId val="606239248"/>
        <c:scaling>
          <c:orientation val="minMax"/>
        </c:scaling>
        <c:delete val="0"/>
        <c:axPos val="b"/>
        <c:numFmt formatCode="General" sourceLinked="0"/>
        <c:majorTickMark val="none"/>
        <c:minorTickMark val="none"/>
        <c:tickLblPos val="nextTo"/>
        <c:crossAx val="606243952"/>
        <c:crosses val="autoZero"/>
        <c:auto val="1"/>
        <c:lblAlgn val="ctr"/>
        <c:lblOffset val="100"/>
        <c:noMultiLvlLbl val="0"/>
      </c:catAx>
      <c:valAx>
        <c:axId val="606243952"/>
        <c:scaling>
          <c:orientation val="minMax"/>
        </c:scaling>
        <c:delete val="0"/>
        <c:axPos val="l"/>
        <c:majorGridlines/>
        <c:numFmt formatCode="#,##0" sourceLinked="1"/>
        <c:majorTickMark val="none"/>
        <c:minorTickMark val="none"/>
        <c:tickLblPos val="nextTo"/>
        <c:crossAx val="606239248"/>
        <c:crosses val="autoZero"/>
        <c:crossBetween val="between"/>
      </c:valAx>
      <c:valAx>
        <c:axId val="606237680"/>
        <c:scaling>
          <c:orientation val="minMax"/>
        </c:scaling>
        <c:delete val="1"/>
        <c:axPos val="r"/>
        <c:numFmt formatCode="#,##0" sourceLinked="1"/>
        <c:majorTickMark val="out"/>
        <c:minorTickMark val="none"/>
        <c:tickLblPos val="none"/>
        <c:crossAx val="606238072"/>
        <c:crosses val="max"/>
        <c:crossBetween val="between"/>
      </c:valAx>
      <c:catAx>
        <c:axId val="606238072"/>
        <c:scaling>
          <c:orientation val="minMax"/>
        </c:scaling>
        <c:delete val="1"/>
        <c:axPos val="b"/>
        <c:numFmt formatCode="General" sourceLinked="1"/>
        <c:majorTickMark val="out"/>
        <c:minorTickMark val="none"/>
        <c:tickLblPos val="none"/>
        <c:crossAx val="606237680"/>
        <c:crosses val="autoZero"/>
        <c:auto val="1"/>
        <c:lblAlgn val="ctr"/>
        <c:lblOffset val="100"/>
        <c:noMultiLvlLbl val="0"/>
      </c:catAx>
      <c:spPr>
        <a:solidFill>
          <a:srgbClr val="C0504D">
            <a:lumMod val="20000"/>
            <a:lumOff val="80000"/>
            <a:alpha val="25000"/>
          </a:srgbClr>
        </a:solidFill>
      </c:spPr>
    </c:plotArea>
    <c:legend>
      <c:legendPos val="b"/>
      <c:legendEntry>
        <c:idx val="0"/>
        <c:delete val="1"/>
      </c:legendEntry>
      <c:legendEntry>
        <c:idx val="1"/>
        <c:delete val="1"/>
      </c:legendEntry>
      <c:layout>
        <c:manualLayout>
          <c:xMode val="edge"/>
          <c:yMode val="edge"/>
          <c:x val="0.26531253029579188"/>
          <c:y val="0.9039245355866351"/>
          <c:w val="0.46937472106037248"/>
          <c:h val="8.2404375035657867E-2"/>
        </c:manualLayout>
      </c:layout>
      <c:overlay val="0"/>
    </c:legend>
    <c:plotVisOnly val="1"/>
    <c:dispBlanksAs val="gap"/>
    <c:showDLblsOverMax val="0"/>
  </c:chart>
  <c:spPr>
    <a:solidFill>
      <a:srgbClr val="C0504D">
        <a:lumMod val="20000"/>
        <a:lumOff val="80000"/>
        <a:alpha val="50000"/>
      </a:srgbClr>
    </a:solidFill>
  </c:spPr>
  <c:printSettings>
    <c:headerFooter>
      <c:oddHeader>&amp;L&amp;G&amp;R&amp;"Verdana,Bold"&amp;14CHANGE INVESTMENTS</c:oddHeader>
    </c:headerFooter>
    <c:pageMargins b="0.75000000000000544" l="0.70000000000000062" r="0.70000000000000062" t="0.75000000000000544" header="0.30000000000000032" footer="0.30000000000000032"/>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Formulas!$B$37</c:f>
          <c:strCache>
            <c:ptCount val="1"/>
            <c:pt idx="0">
              <c:v>11B. Change in Permanent Housing Exits
Family Households</c:v>
            </c:pt>
          </c:strCache>
        </c:strRef>
      </c:tx>
      <c:layout>
        <c:manualLayout>
          <c:xMode val="edge"/>
          <c:yMode val="edge"/>
          <c:x val="1.7510978532813211E-3"/>
          <c:y val="1.2781128204825716E-2"/>
        </c:manualLayout>
      </c:layout>
      <c:overlay val="0"/>
      <c:txPr>
        <a:bodyPr/>
        <a:lstStyle/>
        <a:p>
          <a:pPr algn="l">
            <a:defRPr sz="1200"/>
          </a:pPr>
          <a:endParaRPr lang="en-US"/>
        </a:p>
      </c:txPr>
    </c:title>
    <c:autoTitleDeleted val="0"/>
    <c:plotArea>
      <c:layout>
        <c:manualLayout>
          <c:layoutTarget val="inner"/>
          <c:xMode val="edge"/>
          <c:yMode val="edge"/>
          <c:x val="0.10690233117110542"/>
          <c:y val="0.1917486902127559"/>
          <c:w val="0.83888272176956247"/>
          <c:h val="0.62535689257933225"/>
        </c:manualLayout>
      </c:layout>
      <c:barChart>
        <c:barDir val="col"/>
        <c:grouping val="clustered"/>
        <c:varyColors val="0"/>
        <c:ser>
          <c:idx val="2"/>
          <c:order val="2"/>
          <c:tx>
            <c:strRef>
              <c:f>Formulas!$G$36</c:f>
              <c:strCache>
                <c:ptCount val="1"/>
                <c:pt idx="0">
                  <c:v>Current PH Exits</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Formulas!$C$37:$C$40</c:f>
              <c:strCache>
                <c:ptCount val="4"/>
                <c:pt idx="0">
                  <c:v>ES</c:v>
                </c:pt>
                <c:pt idx="1">
                  <c:v>TH</c:v>
                </c:pt>
                <c:pt idx="2">
                  <c:v>RR</c:v>
                </c:pt>
                <c:pt idx="3">
                  <c:v>All Programs</c:v>
                </c:pt>
              </c:strCache>
            </c:strRef>
          </c:cat>
          <c:val>
            <c:numRef>
              <c:f>Formulas!$G$37:$G$40</c:f>
              <c:numCache>
                <c:formatCode>#,##0</c:formatCode>
                <c:ptCount val="4"/>
                <c:pt idx="0">
                  <c:v>137</c:v>
                </c:pt>
                <c:pt idx="1">
                  <c:v>158</c:v>
                </c:pt>
                <c:pt idx="2">
                  <c:v>235</c:v>
                </c:pt>
                <c:pt idx="3">
                  <c:v>530</c:v>
                </c:pt>
              </c:numCache>
            </c:numRef>
          </c:val>
        </c:ser>
        <c:ser>
          <c:idx val="3"/>
          <c:order val="3"/>
          <c:tx>
            <c:strRef>
              <c:f>Formulas!$H$36</c:f>
              <c:strCache>
                <c:ptCount val="1"/>
                <c:pt idx="0">
                  <c:v>New PH Exits</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Formulas!$C$37:$C$40</c:f>
              <c:strCache>
                <c:ptCount val="4"/>
                <c:pt idx="0">
                  <c:v>ES</c:v>
                </c:pt>
                <c:pt idx="1">
                  <c:v>TH</c:v>
                </c:pt>
                <c:pt idx="2">
                  <c:v>RR</c:v>
                </c:pt>
                <c:pt idx="3">
                  <c:v>All Programs</c:v>
                </c:pt>
              </c:strCache>
            </c:strRef>
          </c:cat>
          <c:val>
            <c:numRef>
              <c:f>Formulas!$H$37:$H$40</c:f>
              <c:numCache>
                <c:formatCode>#,##0</c:formatCode>
                <c:ptCount val="4"/>
                <c:pt idx="0">
                  <c:v>137</c:v>
                </c:pt>
                <c:pt idx="1">
                  <c:v>158</c:v>
                </c:pt>
                <c:pt idx="2">
                  <c:v>235</c:v>
                </c:pt>
                <c:pt idx="3">
                  <c:v>530</c:v>
                </c:pt>
              </c:numCache>
            </c:numRef>
          </c:val>
        </c:ser>
        <c:dLbls>
          <c:showLegendKey val="0"/>
          <c:showVal val="1"/>
          <c:showCatName val="0"/>
          <c:showSerName val="0"/>
          <c:showPercent val="0"/>
          <c:showBubbleSize val="0"/>
        </c:dLbls>
        <c:gapWidth val="75"/>
        <c:axId val="606242384"/>
        <c:axId val="606243168"/>
      </c:barChart>
      <c:barChart>
        <c:barDir val="col"/>
        <c:grouping val="clustered"/>
        <c:varyColors val="0"/>
        <c:ser>
          <c:idx val="0"/>
          <c:order val="0"/>
          <c:tx>
            <c:strRef>
              <c:f>Formulas!$D$36</c:f>
              <c:strCache>
                <c:ptCount val="1"/>
                <c:pt idx="0">
                  <c:v>Current PH Exits</c:v>
                </c:pt>
              </c:strCache>
            </c:strRef>
          </c:tx>
          <c:invertIfNegative val="0"/>
          <c:dLbls>
            <c:delete val="1"/>
          </c:dLbls>
          <c:cat>
            <c:strRef>
              <c:f>Formulas!$C$37:$C$40</c:f>
              <c:strCache>
                <c:ptCount val="4"/>
                <c:pt idx="0">
                  <c:v>ES</c:v>
                </c:pt>
                <c:pt idx="1">
                  <c:v>TH</c:v>
                </c:pt>
                <c:pt idx="2">
                  <c:v>RR</c:v>
                </c:pt>
                <c:pt idx="3">
                  <c:v>All Programs</c:v>
                </c:pt>
              </c:strCache>
            </c:strRef>
          </c:cat>
          <c:val>
            <c:numRef>
              <c:f>Formulas!$D$37:$D$40</c:f>
              <c:numCache>
                <c:formatCode>#,##0</c:formatCode>
                <c:ptCount val="4"/>
                <c:pt idx="0">
                  <c:v>137</c:v>
                </c:pt>
                <c:pt idx="1">
                  <c:v>158</c:v>
                </c:pt>
                <c:pt idx="2">
                  <c:v>235</c:v>
                </c:pt>
                <c:pt idx="3">
                  <c:v>530</c:v>
                </c:pt>
              </c:numCache>
            </c:numRef>
          </c:val>
        </c:ser>
        <c:ser>
          <c:idx val="1"/>
          <c:order val="1"/>
          <c:tx>
            <c:strRef>
              <c:f>Formulas!$E$36</c:f>
              <c:strCache>
                <c:ptCount val="1"/>
                <c:pt idx="0">
                  <c:v>New PH Exits</c:v>
                </c:pt>
              </c:strCache>
            </c:strRef>
          </c:tx>
          <c:invertIfNegative val="0"/>
          <c:dLbls>
            <c:dLbl>
              <c:idx val="0"/>
              <c:tx>
                <c:strRef>
                  <c:f>Formulas!$F$37</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{D11487D2-FF22-4D18-8B62-837B191311CC}</c15:txfldGUID>
                      <c15:f>Formulas!$F$37</c15:f>
                      <c15:dlblFieldTableCache>
                        <c:ptCount val="1"/>
                      </c15:dlblFieldTableCache>
                    </c15:dlblFTEntry>
                  </c15:dlblFieldTable>
                  <c15:showDataLabelsRange val="0"/>
                </c:ext>
              </c:extLst>
            </c:dLbl>
            <c:dLbl>
              <c:idx val="1"/>
              <c:tx>
                <c:strRef>
                  <c:f>Formulas!$F$38</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{D871F3A6-B097-4942-9484-1E241E7CDCCF}</c15:txfldGUID>
                      <c15:f>Formulas!$F$38</c15:f>
                      <c15:dlblFieldTableCache>
                        <c:ptCount val="1"/>
                      </c15:dlblFieldTableCache>
                    </c15:dlblFTEntry>
                  </c15:dlblFieldTable>
                  <c15:showDataLabelsRange val="0"/>
                </c:ext>
              </c:extLst>
            </c:dLbl>
            <c:dLbl>
              <c:idx val="2"/>
              <c:tx>
                <c:strRef>
                  <c:f>Formulas!$F$39</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{F903B4B4-538F-44E3-A24B-CAF2C1795088}</c15:txfldGUID>
                      <c15:f>Formulas!$F$39</c15:f>
                      <c15:dlblFieldTableCache>
                        <c:ptCount val="1"/>
                      </c15:dlblFieldTableCache>
                    </c15:dlblFTEntry>
                  </c15:dlblFieldTable>
                  <c15:showDataLabelsRange val="0"/>
                </c:ext>
              </c:extLst>
            </c:dLbl>
            <c:dLbl>
              <c:idx val="3"/>
              <c:tx>
                <c:strRef>
                  <c:f>Formulas!$F$40</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{A089196A-282F-4945-A3D5-95C987AD56AF}</c15:txfldGUID>
                      <c15:f>Formulas!$F$40</c15:f>
                      <c15:dlblFieldTableCache>
                        <c:ptCount val="1"/>
                      </c15:dlblFieldTableCache>
                    </c15:dlblFTEntry>
                  </c15:dlblFieldTable>
                  <c15:showDataLabelsRange val="0"/>
                </c:ext>
              </c:extLst>
            </c:dLbl>
            <c:spPr>
              <a:noFill/>
              <a:ln>
                <a:noFill/>
              </a:ln>
              <a:effectLst/>
            </c:spPr>
            <c:txPr>
              <a:bodyPr/>
              <a:lstStyle/>
              <a:p>
                <a:pPr>
                  <a:defRPr sz="1100"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Formulas!$C$37:$C$40</c:f>
              <c:strCache>
                <c:ptCount val="4"/>
                <c:pt idx="0">
                  <c:v>ES</c:v>
                </c:pt>
                <c:pt idx="1">
                  <c:v>TH</c:v>
                </c:pt>
                <c:pt idx="2">
                  <c:v>RR</c:v>
                </c:pt>
                <c:pt idx="3">
                  <c:v>All Programs</c:v>
                </c:pt>
              </c:strCache>
            </c:strRef>
          </c:cat>
          <c:val>
            <c:numRef>
              <c:f>Formulas!$E$37:$E$40</c:f>
              <c:numCache>
                <c:formatCode>#,##0</c:formatCode>
                <c:ptCount val="4"/>
                <c:pt idx="0">
                  <c:v>137</c:v>
                </c:pt>
                <c:pt idx="1">
                  <c:v>158</c:v>
                </c:pt>
                <c:pt idx="2">
                  <c:v>235</c:v>
                </c:pt>
                <c:pt idx="3">
                  <c:v>530</c:v>
                </c:pt>
              </c:numCache>
            </c:numRef>
          </c:val>
        </c:ser>
        <c:dLbls>
          <c:showLegendKey val="0"/>
          <c:showVal val="1"/>
          <c:showCatName val="0"/>
          <c:showSerName val="0"/>
          <c:showPercent val="0"/>
          <c:showBubbleSize val="0"/>
        </c:dLbls>
        <c:gapWidth val="75"/>
        <c:axId val="606238464"/>
        <c:axId val="606240816"/>
      </c:barChart>
      <c:catAx>
        <c:axId val="606242384"/>
        <c:scaling>
          <c:orientation val="minMax"/>
        </c:scaling>
        <c:delete val="0"/>
        <c:axPos val="b"/>
        <c:numFmt formatCode="General" sourceLinked="0"/>
        <c:majorTickMark val="none"/>
        <c:minorTickMark val="none"/>
        <c:tickLblPos val="nextTo"/>
        <c:crossAx val="606243168"/>
        <c:crosses val="autoZero"/>
        <c:auto val="1"/>
        <c:lblAlgn val="ctr"/>
        <c:lblOffset val="100"/>
        <c:noMultiLvlLbl val="0"/>
      </c:catAx>
      <c:valAx>
        <c:axId val="606243168"/>
        <c:scaling>
          <c:orientation val="minMax"/>
        </c:scaling>
        <c:delete val="0"/>
        <c:axPos val="l"/>
        <c:majorGridlines/>
        <c:numFmt formatCode="#,##0" sourceLinked="1"/>
        <c:majorTickMark val="none"/>
        <c:minorTickMark val="none"/>
        <c:tickLblPos val="nextTo"/>
        <c:crossAx val="606242384"/>
        <c:crosses val="autoZero"/>
        <c:crossBetween val="between"/>
      </c:valAx>
      <c:valAx>
        <c:axId val="606240816"/>
        <c:scaling>
          <c:orientation val="minMax"/>
        </c:scaling>
        <c:delete val="1"/>
        <c:axPos val="r"/>
        <c:numFmt formatCode="#,##0" sourceLinked="1"/>
        <c:majorTickMark val="out"/>
        <c:minorTickMark val="none"/>
        <c:tickLblPos val="none"/>
        <c:crossAx val="606238464"/>
        <c:crosses val="max"/>
        <c:crossBetween val="between"/>
      </c:valAx>
      <c:catAx>
        <c:axId val="606238464"/>
        <c:scaling>
          <c:orientation val="minMax"/>
        </c:scaling>
        <c:delete val="1"/>
        <c:axPos val="b"/>
        <c:numFmt formatCode="General" sourceLinked="1"/>
        <c:majorTickMark val="out"/>
        <c:minorTickMark val="none"/>
        <c:tickLblPos val="none"/>
        <c:crossAx val="606240816"/>
        <c:crosses val="autoZero"/>
        <c:auto val="1"/>
        <c:lblAlgn val="ctr"/>
        <c:lblOffset val="100"/>
        <c:noMultiLvlLbl val="0"/>
      </c:catAx>
      <c:spPr>
        <a:solidFill>
          <a:srgbClr val="FFFF99">
            <a:alpha val="25000"/>
          </a:srgbClr>
        </a:solidFill>
      </c:spPr>
    </c:plotArea>
    <c:legend>
      <c:legendPos val="b"/>
      <c:legendEntry>
        <c:idx val="0"/>
        <c:delete val="1"/>
      </c:legendEntry>
      <c:legendEntry>
        <c:idx val="1"/>
        <c:delete val="1"/>
      </c:legendEntry>
      <c:layout>
        <c:manualLayout>
          <c:xMode val="edge"/>
          <c:yMode val="edge"/>
          <c:x val="0.26531253029579188"/>
          <c:y val="0.9175956249643421"/>
          <c:w val="0.46937472106037248"/>
          <c:h val="8.2404375035657867E-2"/>
        </c:manualLayout>
      </c:layout>
      <c:overlay val="0"/>
    </c:legend>
    <c:plotVisOnly val="1"/>
    <c:dispBlanksAs val="gap"/>
    <c:showDLblsOverMax val="0"/>
  </c:chart>
  <c:spPr>
    <a:solidFill>
      <a:srgbClr val="FFFF99">
        <a:alpha val="50000"/>
      </a:srgbClr>
    </a:solidFill>
  </c:spPr>
  <c:printSettings>
    <c:headerFooter/>
    <c:pageMargins b="0.75000000000000566" l="0.70000000000000062" r="0.70000000000000062" t="0.75000000000000566"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Formulas!$B$48</c:f>
          <c:strCache>
            <c:ptCount val="1"/>
            <c:pt idx="0">
              <c:v>11C. Change in Permanent Housing Exits
All Households</c:v>
            </c:pt>
          </c:strCache>
        </c:strRef>
      </c:tx>
      <c:layout>
        <c:manualLayout>
          <c:xMode val="edge"/>
          <c:yMode val="edge"/>
          <c:x val="2.4148398271427842E-3"/>
          <c:y val="3.9214196483336452E-3"/>
        </c:manualLayout>
      </c:layout>
      <c:overlay val="0"/>
      <c:txPr>
        <a:bodyPr/>
        <a:lstStyle/>
        <a:p>
          <a:pPr algn="l">
            <a:defRPr sz="1200"/>
          </a:pPr>
          <a:endParaRPr lang="en-US"/>
        </a:p>
      </c:txPr>
    </c:title>
    <c:autoTitleDeleted val="0"/>
    <c:plotArea>
      <c:layout>
        <c:manualLayout>
          <c:layoutTarget val="inner"/>
          <c:xMode val="edge"/>
          <c:yMode val="edge"/>
          <c:x val="0.10690233117110542"/>
          <c:y val="0.1917486902127559"/>
          <c:w val="0.84720178241879784"/>
          <c:h val="0.62991392237190003"/>
        </c:manualLayout>
      </c:layout>
      <c:barChart>
        <c:barDir val="col"/>
        <c:grouping val="clustered"/>
        <c:varyColors val="0"/>
        <c:ser>
          <c:idx val="2"/>
          <c:order val="2"/>
          <c:tx>
            <c:strRef>
              <c:f>Formulas!$G$47</c:f>
              <c:strCache>
                <c:ptCount val="1"/>
                <c:pt idx="0">
                  <c:v>Current PH Exits</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Formulas!$C$48:$C$51</c:f>
              <c:strCache>
                <c:ptCount val="4"/>
                <c:pt idx="0">
                  <c:v>ES</c:v>
                </c:pt>
                <c:pt idx="1">
                  <c:v>TH</c:v>
                </c:pt>
                <c:pt idx="2">
                  <c:v>RR</c:v>
                </c:pt>
                <c:pt idx="3">
                  <c:v>All Programs</c:v>
                </c:pt>
              </c:strCache>
            </c:strRef>
          </c:cat>
          <c:val>
            <c:numRef>
              <c:f>Formulas!$G$48:$G$51</c:f>
              <c:numCache>
                <c:formatCode>#,##0</c:formatCode>
                <c:ptCount val="4"/>
                <c:pt idx="0">
                  <c:v>402</c:v>
                </c:pt>
                <c:pt idx="1">
                  <c:v>256</c:v>
                </c:pt>
                <c:pt idx="2">
                  <c:v>347</c:v>
                </c:pt>
                <c:pt idx="3">
                  <c:v>1005</c:v>
                </c:pt>
              </c:numCache>
            </c:numRef>
          </c:val>
        </c:ser>
        <c:ser>
          <c:idx val="3"/>
          <c:order val="3"/>
          <c:tx>
            <c:strRef>
              <c:f>Formulas!$H$47</c:f>
              <c:strCache>
                <c:ptCount val="1"/>
                <c:pt idx="0">
                  <c:v>New PH Exits</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Formulas!$C$48:$C$51</c:f>
              <c:strCache>
                <c:ptCount val="4"/>
                <c:pt idx="0">
                  <c:v>ES</c:v>
                </c:pt>
                <c:pt idx="1">
                  <c:v>TH</c:v>
                </c:pt>
                <c:pt idx="2">
                  <c:v>RR</c:v>
                </c:pt>
                <c:pt idx="3">
                  <c:v>All Programs</c:v>
                </c:pt>
              </c:strCache>
            </c:strRef>
          </c:cat>
          <c:val>
            <c:numRef>
              <c:f>Formulas!$H$48:$H$51</c:f>
              <c:numCache>
                <c:formatCode>#,##0</c:formatCode>
                <c:ptCount val="4"/>
                <c:pt idx="0">
                  <c:v>402</c:v>
                </c:pt>
                <c:pt idx="1">
                  <c:v>256</c:v>
                </c:pt>
                <c:pt idx="2">
                  <c:v>347</c:v>
                </c:pt>
                <c:pt idx="3">
                  <c:v>1005</c:v>
                </c:pt>
              </c:numCache>
            </c:numRef>
          </c:val>
        </c:ser>
        <c:dLbls>
          <c:showLegendKey val="0"/>
          <c:showVal val="1"/>
          <c:showCatName val="0"/>
          <c:showSerName val="0"/>
          <c:showPercent val="0"/>
          <c:showBubbleSize val="0"/>
        </c:dLbls>
        <c:gapWidth val="75"/>
        <c:axId val="606239640"/>
        <c:axId val="606240032"/>
      </c:barChart>
      <c:barChart>
        <c:barDir val="col"/>
        <c:grouping val="clustered"/>
        <c:varyColors val="0"/>
        <c:ser>
          <c:idx val="0"/>
          <c:order val="0"/>
          <c:tx>
            <c:strRef>
              <c:f>Formulas!$D$47</c:f>
              <c:strCache>
                <c:ptCount val="1"/>
                <c:pt idx="0">
                  <c:v>Current PH Exits</c:v>
                </c:pt>
              </c:strCache>
            </c:strRef>
          </c:tx>
          <c:invertIfNegative val="0"/>
          <c:cat>
            <c:strRef>
              <c:f>Formulas!$C$48:$C$51</c:f>
              <c:strCache>
                <c:ptCount val="4"/>
                <c:pt idx="0">
                  <c:v>ES</c:v>
                </c:pt>
                <c:pt idx="1">
                  <c:v>TH</c:v>
                </c:pt>
                <c:pt idx="2">
                  <c:v>RR</c:v>
                </c:pt>
                <c:pt idx="3">
                  <c:v>All Programs</c:v>
                </c:pt>
              </c:strCache>
            </c:strRef>
          </c:cat>
          <c:val>
            <c:numRef>
              <c:f>Formulas!$D$48:$D$51</c:f>
              <c:numCache>
                <c:formatCode>#,##0</c:formatCode>
                <c:ptCount val="4"/>
                <c:pt idx="0">
                  <c:v>402</c:v>
                </c:pt>
                <c:pt idx="1">
                  <c:v>256</c:v>
                </c:pt>
                <c:pt idx="2">
                  <c:v>347</c:v>
                </c:pt>
                <c:pt idx="3">
                  <c:v>1005</c:v>
                </c:pt>
              </c:numCache>
            </c:numRef>
          </c:val>
        </c:ser>
        <c:ser>
          <c:idx val="1"/>
          <c:order val="1"/>
          <c:tx>
            <c:strRef>
              <c:f>Formulas!$E$47</c:f>
              <c:strCache>
                <c:ptCount val="1"/>
                <c:pt idx="0">
                  <c:v>New PH Exits</c:v>
                </c:pt>
              </c:strCache>
            </c:strRef>
          </c:tx>
          <c:invertIfNegative val="0"/>
          <c:dLbls>
            <c:dLbl>
              <c:idx val="0"/>
              <c:tx>
                <c:strRef>
                  <c:f>Formulas!$F$48</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{C9DB5ACA-41D7-4683-AD67-CEE78AC2371F}</c15:txfldGUID>
                      <c15:f>Formulas!$F$48</c15:f>
                      <c15:dlblFieldTableCache>
                        <c:ptCount val="1"/>
                      </c15:dlblFieldTableCache>
                    </c15:dlblFTEntry>
                  </c15:dlblFieldTable>
                  <c15:showDataLabelsRange val="0"/>
                </c:ext>
              </c:extLst>
            </c:dLbl>
            <c:dLbl>
              <c:idx val="1"/>
              <c:tx>
                <c:strRef>
                  <c:f>Formulas!$F$49</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{1ABBD6B0-2134-4759-892D-FC5C81B2B36C}</c15:txfldGUID>
                      <c15:f>Formulas!$F$49</c15:f>
                      <c15:dlblFieldTableCache>
                        <c:ptCount val="1"/>
                      </c15:dlblFieldTableCache>
                    </c15:dlblFTEntry>
                  </c15:dlblFieldTable>
                  <c15:showDataLabelsRange val="0"/>
                </c:ext>
              </c:extLst>
            </c:dLbl>
            <c:dLbl>
              <c:idx val="2"/>
              <c:tx>
                <c:strRef>
                  <c:f>Formulas!$F$50</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{09043AD0-2C51-4B7B-BDE3-8544F1ADC405}</c15:txfldGUID>
                      <c15:f>Formulas!$F$50</c15:f>
                      <c15:dlblFieldTableCache>
                        <c:ptCount val="1"/>
                      </c15:dlblFieldTableCache>
                    </c15:dlblFTEntry>
                  </c15:dlblFieldTable>
                  <c15:showDataLabelsRange val="0"/>
                </c:ext>
              </c:extLst>
            </c:dLbl>
            <c:dLbl>
              <c:idx val="3"/>
              <c:tx>
                <c:strRef>
                  <c:f>Formulas!$F$51</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{2286414C-5EC5-4B34-8686-84E83A0C47CD}</c15:txfldGUID>
                      <c15:f>Formulas!$F$51</c15:f>
                      <c15:dlblFieldTableCache>
                        <c:ptCount val="1"/>
                      </c15:dlblFieldTableCache>
                    </c15:dlblFTEntry>
                  </c15:dlblFieldTable>
                  <c15:showDataLabelsRange val="0"/>
                </c:ext>
              </c:extLst>
            </c:dLbl>
            <c:spPr>
              <a:noFill/>
              <a:ln>
                <a:noFill/>
              </a:ln>
              <a:effectLst/>
            </c:spPr>
            <c:txPr>
              <a:bodyPr/>
              <a:lstStyle/>
              <a:p>
                <a:pPr>
                  <a:defRPr sz="1100"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Formulas!$C$48:$C$51</c:f>
              <c:strCache>
                <c:ptCount val="4"/>
                <c:pt idx="0">
                  <c:v>ES</c:v>
                </c:pt>
                <c:pt idx="1">
                  <c:v>TH</c:v>
                </c:pt>
                <c:pt idx="2">
                  <c:v>RR</c:v>
                </c:pt>
                <c:pt idx="3">
                  <c:v>All Programs</c:v>
                </c:pt>
              </c:strCache>
            </c:strRef>
          </c:cat>
          <c:val>
            <c:numRef>
              <c:f>Formulas!$E$48:$E$51</c:f>
              <c:numCache>
                <c:formatCode>#,##0</c:formatCode>
                <c:ptCount val="4"/>
                <c:pt idx="0">
                  <c:v>402</c:v>
                </c:pt>
                <c:pt idx="1">
                  <c:v>256</c:v>
                </c:pt>
                <c:pt idx="2">
                  <c:v>347</c:v>
                </c:pt>
                <c:pt idx="3">
                  <c:v>1005</c:v>
                </c:pt>
              </c:numCache>
            </c:numRef>
          </c:val>
        </c:ser>
        <c:dLbls>
          <c:showLegendKey val="0"/>
          <c:showVal val="0"/>
          <c:showCatName val="0"/>
          <c:showSerName val="0"/>
          <c:showPercent val="0"/>
          <c:showBubbleSize val="0"/>
        </c:dLbls>
        <c:gapWidth val="75"/>
        <c:axId val="606240424"/>
        <c:axId val="606242776"/>
      </c:barChart>
      <c:catAx>
        <c:axId val="606239640"/>
        <c:scaling>
          <c:orientation val="minMax"/>
        </c:scaling>
        <c:delete val="0"/>
        <c:axPos val="b"/>
        <c:numFmt formatCode="General" sourceLinked="0"/>
        <c:majorTickMark val="none"/>
        <c:minorTickMark val="none"/>
        <c:tickLblPos val="nextTo"/>
        <c:crossAx val="606240032"/>
        <c:crosses val="autoZero"/>
        <c:auto val="1"/>
        <c:lblAlgn val="ctr"/>
        <c:lblOffset val="100"/>
        <c:noMultiLvlLbl val="0"/>
      </c:catAx>
      <c:valAx>
        <c:axId val="606240032"/>
        <c:scaling>
          <c:orientation val="minMax"/>
        </c:scaling>
        <c:delete val="0"/>
        <c:axPos val="l"/>
        <c:majorGridlines/>
        <c:numFmt formatCode="#,##0" sourceLinked="1"/>
        <c:majorTickMark val="none"/>
        <c:minorTickMark val="none"/>
        <c:tickLblPos val="nextTo"/>
        <c:crossAx val="606239640"/>
        <c:crosses val="autoZero"/>
        <c:crossBetween val="between"/>
      </c:valAx>
      <c:valAx>
        <c:axId val="606242776"/>
        <c:scaling>
          <c:orientation val="minMax"/>
        </c:scaling>
        <c:delete val="1"/>
        <c:axPos val="r"/>
        <c:numFmt formatCode="#,##0" sourceLinked="1"/>
        <c:majorTickMark val="out"/>
        <c:minorTickMark val="none"/>
        <c:tickLblPos val="none"/>
        <c:crossAx val="606240424"/>
        <c:crosses val="max"/>
        <c:crossBetween val="between"/>
      </c:valAx>
      <c:catAx>
        <c:axId val="606240424"/>
        <c:scaling>
          <c:orientation val="minMax"/>
        </c:scaling>
        <c:delete val="1"/>
        <c:axPos val="b"/>
        <c:numFmt formatCode="General" sourceLinked="1"/>
        <c:majorTickMark val="out"/>
        <c:minorTickMark val="none"/>
        <c:tickLblPos val="none"/>
        <c:crossAx val="606242776"/>
        <c:crosses val="autoZero"/>
        <c:auto val="1"/>
        <c:lblAlgn val="ctr"/>
        <c:lblOffset val="100"/>
        <c:noMultiLvlLbl val="0"/>
      </c:catAx>
      <c:spPr>
        <a:solidFill>
          <a:sysClr val="window" lastClr="FFFFFF">
            <a:lumMod val="95000"/>
            <a:alpha val="25000"/>
          </a:sysClr>
        </a:solidFill>
      </c:spPr>
    </c:plotArea>
    <c:legend>
      <c:legendPos val="b"/>
      <c:legendEntry>
        <c:idx val="0"/>
        <c:delete val="1"/>
      </c:legendEntry>
      <c:legendEntry>
        <c:idx val="1"/>
        <c:delete val="1"/>
      </c:legendEntry>
      <c:layout>
        <c:manualLayout>
          <c:xMode val="edge"/>
          <c:yMode val="edge"/>
          <c:x val="0.26531253029579188"/>
          <c:y val="0.90848156537919988"/>
          <c:w val="0.46937472106037248"/>
          <c:h val="8.2404375035657867E-2"/>
        </c:manualLayout>
      </c:layout>
      <c:overlay val="0"/>
    </c:legend>
    <c:plotVisOnly val="1"/>
    <c:dispBlanksAs val="gap"/>
    <c:showDLblsOverMax val="0"/>
  </c:chart>
  <c:spPr>
    <a:solidFill>
      <a:sysClr val="window" lastClr="FFFFFF">
        <a:lumMod val="95000"/>
        <a:alpha val="50000"/>
      </a:sysClr>
    </a:solidFill>
  </c:spPr>
  <c:printSettings>
    <c:headerFooter/>
    <c:pageMargins b="0.75000000000000566" l="0.70000000000000062" r="0.70000000000000062" t="0.75000000000000566"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Formulas!$B$32</c:f>
          <c:strCache>
            <c:ptCount val="1"/>
            <c:pt idx="0">
              <c:v>12A. Change in Permanent Supportive Housing Capacity
Single Adults</c:v>
            </c:pt>
          </c:strCache>
        </c:strRef>
      </c:tx>
      <c:overlay val="0"/>
      <c:txPr>
        <a:bodyPr/>
        <a:lstStyle/>
        <a:p>
          <a:pPr algn="ctr">
            <a:defRPr sz="1200"/>
          </a:pPr>
          <a:endParaRPr lang="en-US"/>
        </a:p>
      </c:txPr>
    </c:title>
    <c:autoTitleDeleted val="0"/>
    <c:plotArea>
      <c:layout/>
      <c:barChart>
        <c:barDir val="col"/>
        <c:grouping val="stacked"/>
        <c:varyColors val="0"/>
        <c:ser>
          <c:idx val="0"/>
          <c:order val="0"/>
          <c:tx>
            <c:strRef>
              <c:f>Formulas!$C$32</c:f>
              <c:strCache>
                <c:ptCount val="1"/>
                <c:pt idx="0">
                  <c:v>Existing PSH Capacity</c:v>
                </c:pt>
              </c:strCache>
            </c:strRef>
          </c:tx>
          <c:invertIfNegative val="0"/>
          <c:dLbls>
            <c:numFmt formatCode="#;;;" sourceLinked="0"/>
            <c:spPr>
              <a:noFill/>
              <a:ln>
                <a:noFill/>
              </a:ln>
              <a:effectLst/>
            </c:spPr>
            <c:txPr>
              <a:bodyPr/>
              <a:lstStyle/>
              <a:p>
                <a:pPr>
                  <a:defRPr sz="1100"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Formulas!$D$31:$E$31</c:f>
              <c:strCache>
                <c:ptCount val="2"/>
                <c:pt idx="0">
                  <c:v>Current</c:v>
                </c:pt>
                <c:pt idx="1">
                  <c:v>Future</c:v>
                </c:pt>
              </c:strCache>
            </c:strRef>
          </c:cat>
          <c:val>
            <c:numRef>
              <c:f>Formulas!$D$32:$E$32</c:f>
              <c:numCache>
                <c:formatCode>#,##0_);\(#,##0\)</c:formatCode>
                <c:ptCount val="2"/>
                <c:pt idx="0">
                  <c:v>185</c:v>
                </c:pt>
                <c:pt idx="1">
                  <c:v>185</c:v>
                </c:pt>
              </c:numCache>
            </c:numRef>
          </c:val>
        </c:ser>
        <c:ser>
          <c:idx val="1"/>
          <c:order val="1"/>
          <c:tx>
            <c:strRef>
              <c:f>Formulas!$C$33</c:f>
              <c:strCache>
                <c:ptCount val="1"/>
                <c:pt idx="0">
                  <c:v>New PSH Capacity</c:v>
                </c:pt>
              </c:strCache>
            </c:strRef>
          </c:tx>
          <c:invertIfNegative val="0"/>
          <c:dLbls>
            <c:numFmt formatCode="0;;;" sourceLinked="0"/>
            <c:spPr>
              <a:noFill/>
              <a:ln>
                <a:noFill/>
              </a:ln>
              <a:effectLst/>
            </c:spPr>
            <c:txPr>
              <a:bodyPr/>
              <a:lstStyle/>
              <a:p>
                <a:pPr>
                  <a:defRPr sz="1100"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Formulas!$D$31:$E$31</c:f>
              <c:strCache>
                <c:ptCount val="2"/>
                <c:pt idx="0">
                  <c:v>Current</c:v>
                </c:pt>
                <c:pt idx="1">
                  <c:v>Future</c:v>
                </c:pt>
              </c:strCache>
            </c:strRef>
          </c:cat>
          <c:val>
            <c:numRef>
              <c:f>Formulas!$D$33:$E$33</c:f>
              <c:numCache>
                <c:formatCode>0</c:formatCode>
                <c:ptCount val="2"/>
                <c:pt idx="1">
                  <c:v>0</c:v>
                </c:pt>
              </c:numCache>
            </c:numRef>
          </c:val>
        </c:ser>
        <c:dLbls>
          <c:showLegendKey val="0"/>
          <c:showVal val="1"/>
          <c:showCatName val="0"/>
          <c:showSerName val="0"/>
          <c:showPercent val="0"/>
          <c:showBubbleSize val="0"/>
        </c:dLbls>
        <c:gapWidth val="75"/>
        <c:overlap val="100"/>
        <c:axId val="555317248"/>
        <c:axId val="555314504"/>
      </c:barChart>
      <c:catAx>
        <c:axId val="555317248"/>
        <c:scaling>
          <c:orientation val="minMax"/>
        </c:scaling>
        <c:delete val="0"/>
        <c:axPos val="b"/>
        <c:numFmt formatCode="General" sourceLinked="0"/>
        <c:majorTickMark val="none"/>
        <c:minorTickMark val="none"/>
        <c:tickLblPos val="nextTo"/>
        <c:crossAx val="555314504"/>
        <c:crosses val="autoZero"/>
        <c:auto val="1"/>
        <c:lblAlgn val="ctr"/>
        <c:lblOffset val="100"/>
        <c:noMultiLvlLbl val="0"/>
      </c:catAx>
      <c:valAx>
        <c:axId val="555314504"/>
        <c:scaling>
          <c:orientation val="minMax"/>
        </c:scaling>
        <c:delete val="0"/>
        <c:axPos val="l"/>
        <c:majorGridlines/>
        <c:numFmt formatCode="#,##0_);\(#,##0\)" sourceLinked="1"/>
        <c:majorTickMark val="none"/>
        <c:minorTickMark val="none"/>
        <c:tickLblPos val="nextTo"/>
        <c:spPr>
          <a:ln w="9525">
            <a:noFill/>
          </a:ln>
        </c:spPr>
        <c:crossAx val="555317248"/>
        <c:crosses val="autoZero"/>
        <c:crossBetween val="between"/>
      </c:valAx>
      <c:spPr>
        <a:solidFill>
          <a:srgbClr val="C0504D">
            <a:lumMod val="20000"/>
            <a:lumOff val="80000"/>
            <a:alpha val="25000"/>
          </a:srgbClr>
        </a:solidFill>
      </c:spPr>
    </c:plotArea>
    <c:legend>
      <c:legendPos val="b"/>
      <c:overlay val="0"/>
    </c:legend>
    <c:plotVisOnly val="1"/>
    <c:dispBlanksAs val="gap"/>
    <c:showDLblsOverMax val="0"/>
  </c:chart>
  <c:spPr>
    <a:solidFill>
      <a:srgbClr val="C0504D">
        <a:lumMod val="20000"/>
        <a:lumOff val="80000"/>
        <a:alpha val="50000"/>
      </a:srgbClr>
    </a:solidFill>
  </c:spPr>
  <c:printSettings>
    <c:headerFooter/>
    <c:pageMargins b="0.75000000000000544" l="0.70000000000000062" r="0.70000000000000062" t="0.75000000000000544"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Formulas!$B$43</c:f>
          <c:strCache>
            <c:ptCount val="1"/>
            <c:pt idx="0">
              <c:v>12B. Change in Permanent Supportive Housing Capacity
Family Households</c:v>
            </c:pt>
          </c:strCache>
        </c:strRef>
      </c:tx>
      <c:overlay val="0"/>
      <c:txPr>
        <a:bodyPr/>
        <a:lstStyle/>
        <a:p>
          <a:pPr>
            <a:defRPr sz="1200"/>
          </a:pPr>
          <a:endParaRPr lang="en-US"/>
        </a:p>
      </c:txPr>
    </c:title>
    <c:autoTitleDeleted val="0"/>
    <c:plotArea>
      <c:layout/>
      <c:barChart>
        <c:barDir val="col"/>
        <c:grouping val="stacked"/>
        <c:varyColors val="0"/>
        <c:ser>
          <c:idx val="0"/>
          <c:order val="0"/>
          <c:tx>
            <c:strRef>
              <c:f>Formulas!$C$43</c:f>
              <c:strCache>
                <c:ptCount val="1"/>
                <c:pt idx="0">
                  <c:v>Existing PSH Capacity</c:v>
                </c:pt>
              </c:strCache>
            </c:strRef>
          </c:tx>
          <c:invertIfNegative val="0"/>
          <c:dLbls>
            <c:numFmt formatCode="#;;;" sourceLinked="0"/>
            <c:spPr>
              <a:noFill/>
              <a:ln>
                <a:noFill/>
              </a:ln>
              <a:effectLst/>
            </c:spPr>
            <c:txPr>
              <a:bodyPr/>
              <a:lstStyle/>
              <a:p>
                <a:pPr>
                  <a:defRPr sz="1100"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Formulas!$D$42:$E$42</c:f>
              <c:strCache>
                <c:ptCount val="2"/>
                <c:pt idx="0">
                  <c:v>Current</c:v>
                </c:pt>
                <c:pt idx="1">
                  <c:v>Future</c:v>
                </c:pt>
              </c:strCache>
            </c:strRef>
          </c:cat>
          <c:val>
            <c:numRef>
              <c:f>Formulas!$D$43:$E$43</c:f>
              <c:numCache>
                <c:formatCode>#,##0_);\(#,##0\)</c:formatCode>
                <c:ptCount val="2"/>
                <c:pt idx="0">
                  <c:v>80</c:v>
                </c:pt>
                <c:pt idx="1">
                  <c:v>80</c:v>
                </c:pt>
              </c:numCache>
            </c:numRef>
          </c:val>
        </c:ser>
        <c:ser>
          <c:idx val="1"/>
          <c:order val="1"/>
          <c:tx>
            <c:strRef>
              <c:f>Formulas!$C$44</c:f>
              <c:strCache>
                <c:ptCount val="1"/>
                <c:pt idx="0">
                  <c:v>New PSH Capacity</c:v>
                </c:pt>
              </c:strCache>
            </c:strRef>
          </c:tx>
          <c:invertIfNegative val="0"/>
          <c:dLbls>
            <c:numFmt formatCode="0;;;" sourceLinked="0"/>
            <c:spPr>
              <a:noFill/>
              <a:ln>
                <a:noFill/>
              </a:ln>
              <a:effectLst/>
            </c:spPr>
            <c:txPr>
              <a:bodyPr/>
              <a:lstStyle/>
              <a:p>
                <a:pPr>
                  <a:defRPr sz="1100"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Formulas!$D$42:$E$42</c:f>
              <c:strCache>
                <c:ptCount val="2"/>
                <c:pt idx="0">
                  <c:v>Current</c:v>
                </c:pt>
                <c:pt idx="1">
                  <c:v>Future</c:v>
                </c:pt>
              </c:strCache>
            </c:strRef>
          </c:cat>
          <c:val>
            <c:numRef>
              <c:f>Formulas!$D$44:$E$44</c:f>
              <c:numCache>
                <c:formatCode>0</c:formatCode>
                <c:ptCount val="2"/>
                <c:pt idx="1">
                  <c:v>0</c:v>
                </c:pt>
              </c:numCache>
            </c:numRef>
          </c:val>
        </c:ser>
        <c:dLbls>
          <c:showLegendKey val="0"/>
          <c:showVal val="1"/>
          <c:showCatName val="0"/>
          <c:showSerName val="0"/>
          <c:showPercent val="0"/>
          <c:showBubbleSize val="0"/>
        </c:dLbls>
        <c:gapWidth val="75"/>
        <c:overlap val="100"/>
        <c:axId val="555314112"/>
        <c:axId val="555321168"/>
      </c:barChart>
      <c:catAx>
        <c:axId val="555314112"/>
        <c:scaling>
          <c:orientation val="minMax"/>
        </c:scaling>
        <c:delete val="0"/>
        <c:axPos val="b"/>
        <c:numFmt formatCode="General" sourceLinked="0"/>
        <c:majorTickMark val="none"/>
        <c:minorTickMark val="none"/>
        <c:tickLblPos val="nextTo"/>
        <c:crossAx val="555321168"/>
        <c:crosses val="autoZero"/>
        <c:auto val="1"/>
        <c:lblAlgn val="ctr"/>
        <c:lblOffset val="100"/>
        <c:noMultiLvlLbl val="0"/>
      </c:catAx>
      <c:valAx>
        <c:axId val="555321168"/>
        <c:scaling>
          <c:orientation val="minMax"/>
        </c:scaling>
        <c:delete val="0"/>
        <c:axPos val="l"/>
        <c:majorGridlines/>
        <c:numFmt formatCode="#,##0_);\(#,##0\)" sourceLinked="1"/>
        <c:majorTickMark val="none"/>
        <c:minorTickMark val="none"/>
        <c:tickLblPos val="nextTo"/>
        <c:spPr>
          <a:ln w="9525">
            <a:noFill/>
          </a:ln>
        </c:spPr>
        <c:crossAx val="555314112"/>
        <c:crosses val="autoZero"/>
        <c:crossBetween val="between"/>
      </c:valAx>
      <c:spPr>
        <a:solidFill>
          <a:srgbClr val="FFFF99">
            <a:alpha val="25000"/>
          </a:srgbClr>
        </a:solidFill>
      </c:spPr>
    </c:plotArea>
    <c:legend>
      <c:legendPos val="b"/>
      <c:overlay val="0"/>
    </c:legend>
    <c:plotVisOnly val="1"/>
    <c:dispBlanksAs val="gap"/>
    <c:showDLblsOverMax val="0"/>
  </c:chart>
  <c:spPr>
    <a:solidFill>
      <a:srgbClr val="FFFF99">
        <a:alpha val="50000"/>
      </a:srgbClr>
    </a:solidFill>
  </c:spPr>
  <c:printSettings>
    <c:headerFooter/>
    <c:pageMargins b="0.75000000000000566" l="0.70000000000000062" r="0.70000000000000062" t="0.75000000000000566"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Formulas!$B$54</c:f>
          <c:strCache>
            <c:ptCount val="1"/>
            <c:pt idx="0">
              <c:v>12C. Change in Permanent Supportive Housing Capacity
All Households</c:v>
            </c:pt>
          </c:strCache>
        </c:strRef>
      </c:tx>
      <c:overlay val="0"/>
      <c:txPr>
        <a:bodyPr/>
        <a:lstStyle/>
        <a:p>
          <a:pPr>
            <a:defRPr sz="1200"/>
          </a:pPr>
          <a:endParaRPr lang="en-US"/>
        </a:p>
      </c:txPr>
    </c:title>
    <c:autoTitleDeleted val="0"/>
    <c:plotArea>
      <c:layout/>
      <c:barChart>
        <c:barDir val="col"/>
        <c:grouping val="stacked"/>
        <c:varyColors val="0"/>
        <c:ser>
          <c:idx val="0"/>
          <c:order val="0"/>
          <c:tx>
            <c:strRef>
              <c:f>Formulas!$C$54</c:f>
              <c:strCache>
                <c:ptCount val="1"/>
                <c:pt idx="0">
                  <c:v>Existing PSH Capacity</c:v>
                </c:pt>
              </c:strCache>
            </c:strRef>
          </c:tx>
          <c:invertIfNegative val="0"/>
          <c:dLbls>
            <c:numFmt formatCode="#;;;" sourceLinked="0"/>
            <c:spPr>
              <a:noFill/>
              <a:ln>
                <a:noFill/>
              </a:ln>
              <a:effectLst/>
            </c:spPr>
            <c:txPr>
              <a:bodyPr/>
              <a:lstStyle/>
              <a:p>
                <a:pPr>
                  <a:defRPr sz="1100"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Formulas!$D$53:$E$53</c:f>
              <c:strCache>
                <c:ptCount val="2"/>
                <c:pt idx="0">
                  <c:v>Current</c:v>
                </c:pt>
                <c:pt idx="1">
                  <c:v>Future</c:v>
                </c:pt>
              </c:strCache>
            </c:strRef>
          </c:cat>
          <c:val>
            <c:numRef>
              <c:f>Formulas!$D$54:$E$54</c:f>
              <c:numCache>
                <c:formatCode>#,##0_);\(#,##0\)</c:formatCode>
                <c:ptCount val="2"/>
                <c:pt idx="0">
                  <c:v>265</c:v>
                </c:pt>
                <c:pt idx="1">
                  <c:v>265</c:v>
                </c:pt>
              </c:numCache>
            </c:numRef>
          </c:val>
        </c:ser>
        <c:ser>
          <c:idx val="1"/>
          <c:order val="1"/>
          <c:tx>
            <c:strRef>
              <c:f>Formulas!$C$55</c:f>
              <c:strCache>
                <c:ptCount val="1"/>
                <c:pt idx="0">
                  <c:v>New PSH Capacity</c:v>
                </c:pt>
              </c:strCache>
            </c:strRef>
          </c:tx>
          <c:invertIfNegative val="0"/>
          <c:dLbls>
            <c:numFmt formatCode="0;;;" sourceLinked="0"/>
            <c:spPr>
              <a:noFill/>
              <a:ln>
                <a:noFill/>
              </a:ln>
              <a:effectLst/>
            </c:spPr>
            <c:txPr>
              <a:bodyPr/>
              <a:lstStyle/>
              <a:p>
                <a:pPr>
                  <a:defRPr sz="1100"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Formulas!$D$53:$E$53</c:f>
              <c:strCache>
                <c:ptCount val="2"/>
                <c:pt idx="0">
                  <c:v>Current</c:v>
                </c:pt>
                <c:pt idx="1">
                  <c:v>Future</c:v>
                </c:pt>
              </c:strCache>
            </c:strRef>
          </c:cat>
          <c:val>
            <c:numRef>
              <c:f>Formulas!$D$55:$E$55</c:f>
              <c:numCache>
                <c:formatCode>0</c:formatCode>
                <c:ptCount val="2"/>
                <c:pt idx="1">
                  <c:v>0</c:v>
                </c:pt>
              </c:numCache>
            </c:numRef>
          </c:val>
        </c:ser>
        <c:dLbls>
          <c:showLegendKey val="0"/>
          <c:showVal val="1"/>
          <c:showCatName val="0"/>
          <c:showSerName val="0"/>
          <c:showPercent val="0"/>
          <c:showBubbleSize val="0"/>
        </c:dLbls>
        <c:gapWidth val="75"/>
        <c:overlap val="100"/>
        <c:axId val="555319600"/>
        <c:axId val="555314896"/>
      </c:barChart>
      <c:catAx>
        <c:axId val="555319600"/>
        <c:scaling>
          <c:orientation val="minMax"/>
        </c:scaling>
        <c:delete val="0"/>
        <c:axPos val="b"/>
        <c:numFmt formatCode="General" sourceLinked="0"/>
        <c:majorTickMark val="none"/>
        <c:minorTickMark val="none"/>
        <c:tickLblPos val="nextTo"/>
        <c:crossAx val="555314896"/>
        <c:crosses val="autoZero"/>
        <c:auto val="1"/>
        <c:lblAlgn val="ctr"/>
        <c:lblOffset val="100"/>
        <c:noMultiLvlLbl val="0"/>
      </c:catAx>
      <c:valAx>
        <c:axId val="555314896"/>
        <c:scaling>
          <c:orientation val="minMax"/>
        </c:scaling>
        <c:delete val="0"/>
        <c:axPos val="l"/>
        <c:majorGridlines/>
        <c:numFmt formatCode="#,##0_);\(#,##0\)" sourceLinked="1"/>
        <c:majorTickMark val="none"/>
        <c:minorTickMark val="none"/>
        <c:tickLblPos val="nextTo"/>
        <c:spPr>
          <a:ln w="9525">
            <a:noFill/>
          </a:ln>
        </c:spPr>
        <c:crossAx val="555319600"/>
        <c:crosses val="autoZero"/>
        <c:crossBetween val="between"/>
      </c:valAx>
      <c:spPr>
        <a:solidFill>
          <a:sysClr val="window" lastClr="FFFFFF">
            <a:lumMod val="95000"/>
            <a:alpha val="25000"/>
          </a:sysClr>
        </a:solidFill>
      </c:spPr>
    </c:plotArea>
    <c:legend>
      <c:legendPos val="b"/>
      <c:overlay val="0"/>
    </c:legend>
    <c:plotVisOnly val="1"/>
    <c:dispBlanksAs val="gap"/>
    <c:showDLblsOverMax val="0"/>
  </c:chart>
  <c:spPr>
    <a:solidFill>
      <a:sysClr val="window" lastClr="FFFFFF">
        <a:lumMod val="95000"/>
        <a:alpha val="50000"/>
      </a:sysClr>
    </a:solidFill>
  </c:spPr>
  <c:printSettings>
    <c:headerFooter/>
    <c:pageMargins b="0.75000000000000566" l="0.70000000000000062" r="0.70000000000000062" t="0.75000000000000566"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r">
              <a:defRPr sz="1200"/>
            </a:pPr>
            <a:r>
              <a:rPr lang="en-US" sz="1200"/>
              <a:t>13A. Annual System Investment</a:t>
            </a:r>
          </a:p>
          <a:p>
            <a:pPr algn="r">
              <a:defRPr sz="1200"/>
            </a:pPr>
            <a:r>
              <a:rPr lang="en-US" sz="1200"/>
              <a:t>Single Adults</a:t>
            </a:r>
          </a:p>
        </c:rich>
      </c:tx>
      <c:layout>
        <c:manualLayout>
          <c:xMode val="edge"/>
          <c:yMode val="edge"/>
          <c:x val="0.54333094472230703"/>
          <c:y val="2.354489316479938E-2"/>
        </c:manualLayout>
      </c:layout>
      <c:overlay val="0"/>
    </c:title>
    <c:autoTitleDeleted val="0"/>
    <c:plotArea>
      <c:layout>
        <c:manualLayout>
          <c:layoutTarget val="inner"/>
          <c:xMode val="edge"/>
          <c:yMode val="edge"/>
          <c:x val="5.4283683289589012E-2"/>
          <c:y val="0.15721930592009609"/>
          <c:w val="0.48658683289589305"/>
          <c:h val="0.81097805482648511"/>
        </c:manualLayout>
      </c:layout>
      <c:pieChart>
        <c:varyColors val="1"/>
        <c:ser>
          <c:idx val="0"/>
          <c:order val="0"/>
          <c:dLbls>
            <c:spPr>
              <a:noFill/>
              <a:ln>
                <a:noFill/>
              </a:ln>
              <a:effectLst/>
            </c:spPr>
            <c:txPr>
              <a:bodyPr/>
              <a:lstStyle/>
              <a:p>
                <a:pPr>
                  <a:defRPr sz="1100" b="1"/>
                </a:pPr>
                <a:endParaRPr lang="en-US"/>
              </a:p>
            </c:txPr>
            <c:showLegendKey val="0"/>
            <c:showVal val="1"/>
            <c:showCatName val="0"/>
            <c:showSerName val="0"/>
            <c:showPercent val="1"/>
            <c:showBubbleSize val="0"/>
            <c:separator>
</c:separator>
            <c:showLeaderLines val="1"/>
            <c:extLst>
              <c:ext xmlns:c15="http://schemas.microsoft.com/office/drawing/2012/chart" uri="{CE6537A1-D6FC-4f65-9D91-7224C49458BB}"/>
            </c:extLst>
          </c:dLbls>
          <c:cat>
            <c:strRef>
              <c:f>Formulas!$C$59:$C$62</c:f>
              <c:strCache>
                <c:ptCount val="4"/>
                <c:pt idx="0">
                  <c:v>Emergency Shelter</c:v>
                </c:pt>
                <c:pt idx="1">
                  <c:v>Transitional Housing</c:v>
                </c:pt>
                <c:pt idx="2">
                  <c:v>Rapid Re-Housing</c:v>
                </c:pt>
                <c:pt idx="3">
                  <c:v>Permanent Supportive Housing</c:v>
                </c:pt>
              </c:strCache>
            </c:strRef>
          </c:cat>
          <c:val>
            <c:numRef>
              <c:f>Formulas!$D$59:$D$62</c:f>
              <c:numCache>
                <c:formatCode>"$"#,##0</c:formatCode>
                <c:ptCount val="4"/>
                <c:pt idx="0">
                  <c:v>2000000</c:v>
                </c:pt>
                <c:pt idx="1">
                  <c:v>1800000</c:v>
                </c:pt>
                <c:pt idx="2">
                  <c:v>645000</c:v>
                </c:pt>
                <c:pt idx="3">
                  <c:v>2500000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57091341843139265"/>
          <c:y val="0.70777376786235058"/>
          <c:w val="0.42668688153111434"/>
          <c:h val="0.28826407115777386"/>
        </c:manualLayout>
      </c:layout>
      <c:overlay val="0"/>
    </c:legend>
    <c:plotVisOnly val="1"/>
    <c:dispBlanksAs val="zero"/>
    <c:showDLblsOverMax val="0"/>
  </c:chart>
  <c:spPr>
    <a:solidFill>
      <a:srgbClr val="C0504D">
        <a:lumMod val="20000"/>
        <a:lumOff val="80000"/>
        <a:alpha val="50000"/>
      </a:srgbClr>
    </a:solidFill>
  </c:spPr>
  <c:printSettings>
    <c:headerFooter/>
    <c:pageMargins b="0.75000000000000522" l="0.70000000000000062" r="0.70000000000000062" t="0.75000000000000522"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r">
              <a:defRPr sz="1200"/>
            </a:pPr>
            <a:r>
              <a:rPr lang="en-US" sz="1200"/>
              <a:t>13B. Annual System Investments</a:t>
            </a:r>
          </a:p>
          <a:p>
            <a:pPr algn="r">
              <a:defRPr sz="1200"/>
            </a:pPr>
            <a:r>
              <a:rPr lang="en-US" sz="1200"/>
              <a:t>Family Households</a:t>
            </a:r>
          </a:p>
        </c:rich>
      </c:tx>
      <c:layout>
        <c:manualLayout>
          <c:xMode val="edge"/>
          <c:yMode val="edge"/>
          <c:x val="0.52181975833764849"/>
          <c:y val="2.7910160552034411E-2"/>
        </c:manualLayout>
      </c:layout>
      <c:overlay val="0"/>
    </c:title>
    <c:autoTitleDeleted val="0"/>
    <c:plotArea>
      <c:layout>
        <c:manualLayout>
          <c:layoutTarget val="inner"/>
          <c:xMode val="edge"/>
          <c:yMode val="edge"/>
          <c:x val="9.0394794400700015E-2"/>
          <c:y val="0.1340711577719452"/>
          <c:w val="0.48936461067367037"/>
          <c:h val="0.81560768445610965"/>
        </c:manualLayout>
      </c:layout>
      <c:pieChart>
        <c:varyColors val="1"/>
        <c:ser>
          <c:idx val="0"/>
          <c:order val="0"/>
          <c:dLbls>
            <c:spPr>
              <a:noFill/>
              <a:ln>
                <a:noFill/>
              </a:ln>
              <a:effectLst/>
            </c:spPr>
            <c:txPr>
              <a:bodyPr/>
              <a:lstStyle/>
              <a:p>
                <a:pPr>
                  <a:defRPr sz="1100" b="1"/>
                </a:pPr>
                <a:endParaRPr lang="en-US"/>
              </a:p>
            </c:txPr>
            <c:showLegendKey val="0"/>
            <c:showVal val="1"/>
            <c:showCatName val="0"/>
            <c:showSerName val="0"/>
            <c:showPercent val="1"/>
            <c:showBubbleSize val="0"/>
            <c:separator>
</c:separator>
            <c:showLeaderLines val="1"/>
            <c:extLst>
              <c:ext xmlns:c15="http://schemas.microsoft.com/office/drawing/2012/chart" uri="{CE6537A1-D6FC-4f65-9D91-7224C49458BB}"/>
            </c:extLst>
          </c:dLbls>
          <c:cat>
            <c:strRef>
              <c:f>Formulas!$C$59:$C$62</c:f>
              <c:strCache>
                <c:ptCount val="4"/>
                <c:pt idx="0">
                  <c:v>Emergency Shelter</c:v>
                </c:pt>
                <c:pt idx="1">
                  <c:v>Transitional Housing</c:v>
                </c:pt>
                <c:pt idx="2">
                  <c:v>Rapid Re-Housing</c:v>
                </c:pt>
                <c:pt idx="3">
                  <c:v>Permanent Supportive Housing</c:v>
                </c:pt>
              </c:strCache>
            </c:strRef>
          </c:cat>
          <c:val>
            <c:numRef>
              <c:f>Formulas!$E$59:$E$62</c:f>
              <c:numCache>
                <c:formatCode>"$"#,##0</c:formatCode>
                <c:ptCount val="4"/>
                <c:pt idx="0">
                  <c:v>1200000</c:v>
                </c:pt>
                <c:pt idx="1">
                  <c:v>3000000</c:v>
                </c:pt>
                <c:pt idx="2">
                  <c:v>850000</c:v>
                </c:pt>
                <c:pt idx="3">
                  <c:v>1500000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0678284779619962"/>
          <c:y val="0.71703302712160977"/>
          <c:w val="0.38803953853594386"/>
          <c:h val="0.27900481189851406"/>
        </c:manualLayout>
      </c:layout>
      <c:overlay val="0"/>
    </c:legend>
    <c:plotVisOnly val="1"/>
    <c:dispBlanksAs val="zero"/>
    <c:showDLblsOverMax val="0"/>
  </c:chart>
  <c:spPr>
    <a:solidFill>
      <a:srgbClr val="FFFF99">
        <a:alpha val="50000"/>
      </a:srgbClr>
    </a:solidFill>
  </c:spPr>
  <c:printSettings>
    <c:headerFooter/>
    <c:pageMargins b="0.75000000000000522" l="0.70000000000000062" r="0.70000000000000062" t="0.75000000000000522"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r">
              <a:defRPr sz="1200"/>
            </a:pPr>
            <a:r>
              <a:rPr lang="en-US" sz="1200"/>
              <a:t>13C. Annual System Investments</a:t>
            </a:r>
          </a:p>
          <a:p>
            <a:pPr algn="r">
              <a:defRPr sz="1200"/>
            </a:pPr>
            <a:r>
              <a:rPr lang="en-US" sz="1200"/>
              <a:t>All Households</a:t>
            </a:r>
          </a:p>
        </c:rich>
      </c:tx>
      <c:layout>
        <c:manualLayout>
          <c:xMode val="edge"/>
          <c:yMode val="edge"/>
          <c:x val="0.50850699912510422"/>
          <c:y val="3.7037037037037056E-2"/>
        </c:manualLayout>
      </c:layout>
      <c:overlay val="0"/>
    </c:title>
    <c:autoTitleDeleted val="0"/>
    <c:plotArea>
      <c:layout>
        <c:manualLayout>
          <c:layoutTarget val="inner"/>
          <c:xMode val="edge"/>
          <c:yMode val="edge"/>
          <c:x val="4.8728127734033413E-2"/>
          <c:y val="0.12018226888305629"/>
          <c:w val="0.49492016622922708"/>
          <c:h val="0.82486694371536229"/>
        </c:manualLayout>
      </c:layout>
      <c:pieChart>
        <c:varyColors val="1"/>
        <c:ser>
          <c:idx val="0"/>
          <c:order val="0"/>
          <c:dLbls>
            <c:spPr>
              <a:noFill/>
              <a:ln>
                <a:noFill/>
              </a:ln>
              <a:effectLst/>
            </c:spPr>
            <c:txPr>
              <a:bodyPr/>
              <a:lstStyle/>
              <a:p>
                <a:pPr>
                  <a:defRPr sz="1100" b="1"/>
                </a:pPr>
                <a:endParaRPr lang="en-US"/>
              </a:p>
            </c:txPr>
            <c:showLegendKey val="0"/>
            <c:showVal val="1"/>
            <c:showCatName val="0"/>
            <c:showSerName val="0"/>
            <c:showPercent val="1"/>
            <c:showBubbleSize val="0"/>
            <c:separator>
</c:separator>
            <c:showLeaderLines val="1"/>
            <c:extLst>
              <c:ext xmlns:c15="http://schemas.microsoft.com/office/drawing/2012/chart" uri="{CE6537A1-D6FC-4f65-9D91-7224C49458BB}"/>
            </c:extLst>
          </c:dLbls>
          <c:cat>
            <c:strRef>
              <c:f>Formulas!$C$59:$C$62</c:f>
              <c:strCache>
                <c:ptCount val="4"/>
                <c:pt idx="0">
                  <c:v>Emergency Shelter</c:v>
                </c:pt>
                <c:pt idx="1">
                  <c:v>Transitional Housing</c:v>
                </c:pt>
                <c:pt idx="2">
                  <c:v>Rapid Re-Housing</c:v>
                </c:pt>
                <c:pt idx="3">
                  <c:v>Permanent Supportive Housing</c:v>
                </c:pt>
              </c:strCache>
            </c:strRef>
          </c:cat>
          <c:val>
            <c:numRef>
              <c:f>Formulas!$F$59:$F$62</c:f>
              <c:numCache>
                <c:formatCode>"$"#,##0</c:formatCode>
                <c:ptCount val="4"/>
                <c:pt idx="0">
                  <c:v>3200000</c:v>
                </c:pt>
                <c:pt idx="1">
                  <c:v>4800000</c:v>
                </c:pt>
                <c:pt idx="2">
                  <c:v>1495000</c:v>
                </c:pt>
                <c:pt idx="3">
                  <c:v>4000000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59237642169728544"/>
          <c:y val="0.72166265675123942"/>
          <c:w val="0.40531014873140858"/>
          <c:h val="0.27437518226888463"/>
        </c:manualLayout>
      </c:layout>
      <c:overlay val="0"/>
    </c:legend>
    <c:plotVisOnly val="1"/>
    <c:dispBlanksAs val="zero"/>
    <c:showDLblsOverMax val="0"/>
  </c:chart>
  <c:spPr>
    <a:solidFill>
      <a:sysClr val="window" lastClr="FFFFFF">
        <a:lumMod val="95000"/>
        <a:alpha val="50000"/>
      </a:sysClr>
    </a:solidFill>
  </c:spPr>
  <c:printSettings>
    <c:headerFooter/>
    <c:pageMargins b="0.75000000000000522" l="0.70000000000000062" r="0.70000000000000062" t="0.750000000000005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sz="1200"/>
            </a:pPr>
            <a:r>
              <a:rPr lang="en-US" sz="1200"/>
              <a:t>3C. Rate of Exits to Permanent</a:t>
            </a:r>
            <a:r>
              <a:rPr lang="en-US" sz="1200" baseline="0"/>
              <a:t> Housing</a:t>
            </a:r>
          </a:p>
          <a:p>
            <a:pPr>
              <a:defRPr sz="1200"/>
            </a:pPr>
            <a:r>
              <a:rPr lang="en-US" sz="1200"/>
              <a:t>All Households</a:t>
            </a:r>
          </a:p>
        </c:rich>
      </c:tx>
      <c:overlay val="0"/>
    </c:title>
    <c:autoTitleDeleted val="0"/>
    <c:plotArea>
      <c:layout/>
      <c:barChart>
        <c:barDir val="col"/>
        <c:grouping val="clustered"/>
        <c:varyColors val="0"/>
        <c:ser>
          <c:idx val="0"/>
          <c:order val="0"/>
          <c:tx>
            <c:strRef>
              <c:f>Formulas!$CK$17</c:f>
              <c:strCache>
                <c:ptCount val="1"/>
                <c:pt idx="0">
                  <c:v>Rate of Exit to PH - All HHs</c:v>
                </c:pt>
              </c:strCache>
            </c:strRef>
          </c:tx>
          <c:invertIfNegative val="0"/>
          <c:dLbls>
            <c:numFmt formatCode="#%;;;" sourceLinked="0"/>
            <c:spPr>
              <a:noFill/>
              <a:ln>
                <a:noFill/>
              </a:ln>
              <a:effectLst/>
            </c:spPr>
            <c:txPr>
              <a:bodyPr/>
              <a:lstStyle/>
              <a:p>
                <a:pPr>
                  <a:defRPr sz="16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Formulas!$CH$18:$CH$20</c:f>
              <c:strCache>
                <c:ptCount val="3"/>
                <c:pt idx="0">
                  <c:v>Emergency Shelters</c:v>
                </c:pt>
                <c:pt idx="1">
                  <c:v>Transitional Housing</c:v>
                </c:pt>
                <c:pt idx="2">
                  <c:v>Rapid Re-Housing</c:v>
                </c:pt>
              </c:strCache>
            </c:strRef>
          </c:cat>
          <c:val>
            <c:numRef>
              <c:f>Formulas!$CK$18:$CK$20</c:f>
              <c:numCache>
                <c:formatCode>0%</c:formatCode>
                <c:ptCount val="3"/>
                <c:pt idx="0">
                  <c:v>0.20303030303030303</c:v>
                </c:pt>
                <c:pt idx="1">
                  <c:v>0.49230769230769228</c:v>
                </c:pt>
                <c:pt idx="2">
                  <c:v>0.81647058823529417</c:v>
                </c:pt>
              </c:numCache>
            </c:numRef>
          </c:val>
        </c:ser>
        <c:dLbls>
          <c:showLegendKey val="0"/>
          <c:showVal val="1"/>
          <c:showCatName val="0"/>
          <c:showSerName val="0"/>
          <c:showPercent val="0"/>
          <c:showBubbleSize val="0"/>
        </c:dLbls>
        <c:gapWidth val="50"/>
        <c:axId val="559012856"/>
        <c:axId val="559015208"/>
      </c:barChart>
      <c:catAx>
        <c:axId val="559012856"/>
        <c:scaling>
          <c:orientation val="minMax"/>
        </c:scaling>
        <c:delete val="0"/>
        <c:axPos val="b"/>
        <c:numFmt formatCode="General" sourceLinked="0"/>
        <c:majorTickMark val="out"/>
        <c:minorTickMark val="none"/>
        <c:tickLblPos val="nextTo"/>
        <c:crossAx val="559015208"/>
        <c:crosses val="autoZero"/>
        <c:auto val="1"/>
        <c:lblAlgn val="ctr"/>
        <c:lblOffset val="100"/>
        <c:noMultiLvlLbl val="0"/>
      </c:catAx>
      <c:valAx>
        <c:axId val="559015208"/>
        <c:scaling>
          <c:orientation val="minMax"/>
        </c:scaling>
        <c:delete val="0"/>
        <c:axPos val="l"/>
        <c:majorGridlines/>
        <c:numFmt formatCode="0%" sourceLinked="1"/>
        <c:majorTickMark val="out"/>
        <c:minorTickMark val="none"/>
        <c:tickLblPos val="nextTo"/>
        <c:crossAx val="559012856"/>
        <c:crosses val="autoZero"/>
        <c:crossBetween val="between"/>
      </c:valAx>
      <c:spPr>
        <a:solidFill>
          <a:sysClr val="window" lastClr="FFFFFF">
            <a:lumMod val="95000"/>
          </a:sysClr>
        </a:solidFill>
      </c:spPr>
    </c:plotArea>
    <c:plotVisOnly val="1"/>
    <c:dispBlanksAs val="gap"/>
    <c:showDLblsOverMax val="0"/>
  </c:chart>
  <c:spPr>
    <a:solidFill>
      <a:sysClr val="window" lastClr="FFFFFF">
        <a:lumMod val="95000"/>
      </a:sysClr>
    </a:solidFill>
  </c:spPr>
  <c:printSettings>
    <c:headerFooter/>
    <c:pageMargins b="0.750000000000006" l="0.70000000000000062" r="0.70000000000000062" t="0.750000000000006"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Formulas!$AO$54</c:f>
          <c:strCache>
            <c:ptCount val="1"/>
            <c:pt idx="0">
              <c:v>14C. Rate of Return to Homelessness
All Households</c:v>
            </c:pt>
          </c:strCache>
        </c:strRef>
      </c:tx>
      <c:overlay val="0"/>
      <c:txPr>
        <a:bodyPr/>
        <a:lstStyle/>
        <a:p>
          <a:pPr>
            <a:defRPr sz="1200"/>
          </a:pPr>
          <a:endParaRPr lang="en-US"/>
        </a:p>
      </c:txPr>
    </c:title>
    <c:autoTitleDeleted val="0"/>
    <c:plotArea>
      <c:layout>
        <c:manualLayout>
          <c:layoutTarget val="inner"/>
          <c:xMode val="edge"/>
          <c:yMode val="edge"/>
          <c:x val="9.1849518810148481E-2"/>
          <c:y val="0.25130796150481666"/>
          <c:w val="0.866300962379705"/>
          <c:h val="0.55267570720326664"/>
        </c:manualLayout>
      </c:layout>
      <c:barChart>
        <c:barDir val="col"/>
        <c:grouping val="clustered"/>
        <c:varyColors val="0"/>
        <c:ser>
          <c:idx val="2"/>
          <c:order val="2"/>
          <c:tx>
            <c:strRef>
              <c:f>Formulas!$AT$53</c:f>
              <c:strCache>
                <c:ptCount val="1"/>
                <c:pt idx="0">
                  <c:v>Current</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Formulas!$AP$54:$AP$57</c:f>
              <c:strCache>
                <c:ptCount val="4"/>
                <c:pt idx="0">
                  <c:v>ES</c:v>
                </c:pt>
                <c:pt idx="1">
                  <c:v>TH</c:v>
                </c:pt>
                <c:pt idx="2">
                  <c:v>RR</c:v>
                </c:pt>
                <c:pt idx="3">
                  <c:v>All Programs</c:v>
                </c:pt>
              </c:strCache>
            </c:strRef>
          </c:cat>
          <c:val>
            <c:numRef>
              <c:f>Formulas!$AT$54:$AT$57</c:f>
              <c:numCache>
                <c:formatCode>0%</c:formatCode>
                <c:ptCount val="4"/>
                <c:pt idx="0">
                  <c:v>0.13432835820895522</c:v>
                </c:pt>
                <c:pt idx="1">
                  <c:v>8.203125E-2</c:v>
                </c:pt>
                <c:pt idx="2">
                  <c:v>5.4755043227665709E-2</c:v>
                </c:pt>
                <c:pt idx="3">
                  <c:v>9.0371550478873644E-2</c:v>
                </c:pt>
              </c:numCache>
            </c:numRef>
          </c:val>
        </c:ser>
        <c:ser>
          <c:idx val="3"/>
          <c:order val="3"/>
          <c:tx>
            <c:strRef>
              <c:f>Formulas!$AU$53</c:f>
              <c:strCache>
                <c:ptCount val="1"/>
                <c:pt idx="0">
                  <c:v>New</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Formulas!$AP$54:$AP$57</c:f>
              <c:strCache>
                <c:ptCount val="4"/>
                <c:pt idx="0">
                  <c:v>ES</c:v>
                </c:pt>
                <c:pt idx="1">
                  <c:v>TH</c:v>
                </c:pt>
                <c:pt idx="2">
                  <c:v>RR</c:v>
                </c:pt>
                <c:pt idx="3">
                  <c:v>All Programs</c:v>
                </c:pt>
              </c:strCache>
            </c:strRef>
          </c:cat>
          <c:val>
            <c:numRef>
              <c:f>Formulas!$AU$54:$AU$57</c:f>
              <c:numCache>
                <c:formatCode>0%</c:formatCode>
                <c:ptCount val="4"/>
                <c:pt idx="0">
                  <c:v>0.13432835820895522</c:v>
                </c:pt>
                <c:pt idx="1">
                  <c:v>8.203125E-2</c:v>
                </c:pt>
                <c:pt idx="2">
                  <c:v>5.4755043227665709E-2</c:v>
                </c:pt>
                <c:pt idx="3">
                  <c:v>9.0371550478873644E-2</c:v>
                </c:pt>
              </c:numCache>
            </c:numRef>
          </c:val>
        </c:ser>
        <c:dLbls>
          <c:showLegendKey val="0"/>
          <c:showVal val="1"/>
          <c:showCatName val="0"/>
          <c:showSerName val="0"/>
          <c:showPercent val="0"/>
          <c:showBubbleSize val="0"/>
        </c:dLbls>
        <c:gapWidth val="75"/>
        <c:axId val="555316464"/>
        <c:axId val="555319208"/>
      </c:barChart>
      <c:barChart>
        <c:barDir val="col"/>
        <c:grouping val="clustered"/>
        <c:varyColors val="0"/>
        <c:ser>
          <c:idx val="0"/>
          <c:order val="0"/>
          <c:tx>
            <c:strRef>
              <c:f>Formulas!$AQ$53</c:f>
              <c:strCache>
                <c:ptCount val="1"/>
                <c:pt idx="0">
                  <c:v>Current</c:v>
                </c:pt>
              </c:strCache>
            </c:strRef>
          </c:tx>
          <c:invertIfNegative val="0"/>
          <c:cat>
            <c:strRef>
              <c:f>Formulas!$AP$54:$AP$57</c:f>
              <c:strCache>
                <c:ptCount val="4"/>
                <c:pt idx="0">
                  <c:v>ES</c:v>
                </c:pt>
                <c:pt idx="1">
                  <c:v>TH</c:v>
                </c:pt>
                <c:pt idx="2">
                  <c:v>RR</c:v>
                </c:pt>
                <c:pt idx="3">
                  <c:v>All Programs</c:v>
                </c:pt>
              </c:strCache>
            </c:strRef>
          </c:cat>
          <c:val>
            <c:numRef>
              <c:f>Formulas!$AQ$54:$AQ$57</c:f>
              <c:numCache>
                <c:formatCode>0%</c:formatCode>
                <c:ptCount val="4"/>
                <c:pt idx="0">
                  <c:v>0.13432835820895522</c:v>
                </c:pt>
                <c:pt idx="1">
                  <c:v>8.203125E-2</c:v>
                </c:pt>
                <c:pt idx="2">
                  <c:v>5.4755043227665709E-2</c:v>
                </c:pt>
                <c:pt idx="3">
                  <c:v>9.0371550478873644E-2</c:v>
                </c:pt>
              </c:numCache>
            </c:numRef>
          </c:val>
        </c:ser>
        <c:ser>
          <c:idx val="1"/>
          <c:order val="1"/>
          <c:tx>
            <c:strRef>
              <c:f>Formulas!$AR$53</c:f>
              <c:strCache>
                <c:ptCount val="1"/>
                <c:pt idx="0">
                  <c:v>New</c:v>
                </c:pt>
              </c:strCache>
            </c:strRef>
          </c:tx>
          <c:invertIfNegative val="0"/>
          <c:cat>
            <c:strRef>
              <c:f>Formulas!$AP$54:$AP$57</c:f>
              <c:strCache>
                <c:ptCount val="4"/>
                <c:pt idx="0">
                  <c:v>ES</c:v>
                </c:pt>
                <c:pt idx="1">
                  <c:v>TH</c:v>
                </c:pt>
                <c:pt idx="2">
                  <c:v>RR</c:v>
                </c:pt>
                <c:pt idx="3">
                  <c:v>All Programs</c:v>
                </c:pt>
              </c:strCache>
            </c:strRef>
          </c:cat>
          <c:val>
            <c:numRef>
              <c:f>Formulas!$AR$54:$AR$57</c:f>
              <c:numCache>
                <c:formatCode>0%</c:formatCode>
                <c:ptCount val="4"/>
                <c:pt idx="0">
                  <c:v>0.13432835820895522</c:v>
                </c:pt>
                <c:pt idx="1">
                  <c:v>8.203125E-2</c:v>
                </c:pt>
                <c:pt idx="2">
                  <c:v>5.4755043227665709E-2</c:v>
                </c:pt>
                <c:pt idx="3">
                  <c:v>9.0371550478873644E-2</c:v>
                </c:pt>
              </c:numCache>
            </c:numRef>
          </c:val>
        </c:ser>
        <c:dLbls>
          <c:showLegendKey val="0"/>
          <c:showVal val="0"/>
          <c:showCatName val="0"/>
          <c:showSerName val="0"/>
          <c:showPercent val="0"/>
          <c:showBubbleSize val="0"/>
        </c:dLbls>
        <c:gapWidth val="75"/>
        <c:axId val="555316856"/>
        <c:axId val="555318032"/>
      </c:barChart>
      <c:catAx>
        <c:axId val="555316464"/>
        <c:scaling>
          <c:orientation val="minMax"/>
        </c:scaling>
        <c:delete val="0"/>
        <c:axPos val="b"/>
        <c:numFmt formatCode="General" sourceLinked="0"/>
        <c:majorTickMark val="none"/>
        <c:minorTickMark val="none"/>
        <c:tickLblPos val="nextTo"/>
        <c:crossAx val="555319208"/>
        <c:crosses val="autoZero"/>
        <c:auto val="1"/>
        <c:lblAlgn val="ctr"/>
        <c:lblOffset val="100"/>
        <c:noMultiLvlLbl val="0"/>
      </c:catAx>
      <c:valAx>
        <c:axId val="555319208"/>
        <c:scaling>
          <c:orientation val="minMax"/>
        </c:scaling>
        <c:delete val="0"/>
        <c:axPos val="l"/>
        <c:majorGridlines/>
        <c:numFmt formatCode="0%" sourceLinked="1"/>
        <c:majorTickMark val="none"/>
        <c:minorTickMark val="none"/>
        <c:tickLblPos val="nextTo"/>
        <c:crossAx val="555316464"/>
        <c:crosses val="autoZero"/>
        <c:crossBetween val="between"/>
      </c:valAx>
      <c:valAx>
        <c:axId val="555318032"/>
        <c:scaling>
          <c:orientation val="minMax"/>
        </c:scaling>
        <c:delete val="1"/>
        <c:axPos val="r"/>
        <c:numFmt formatCode="0%" sourceLinked="1"/>
        <c:majorTickMark val="out"/>
        <c:minorTickMark val="none"/>
        <c:tickLblPos val="none"/>
        <c:crossAx val="555316856"/>
        <c:crosses val="max"/>
        <c:crossBetween val="between"/>
      </c:valAx>
      <c:catAx>
        <c:axId val="555316856"/>
        <c:scaling>
          <c:orientation val="minMax"/>
        </c:scaling>
        <c:delete val="1"/>
        <c:axPos val="b"/>
        <c:numFmt formatCode="General" sourceLinked="1"/>
        <c:majorTickMark val="out"/>
        <c:minorTickMark val="none"/>
        <c:tickLblPos val="none"/>
        <c:crossAx val="555318032"/>
        <c:crosses val="autoZero"/>
        <c:auto val="1"/>
        <c:lblAlgn val="ctr"/>
        <c:lblOffset val="100"/>
        <c:noMultiLvlLbl val="0"/>
      </c:catAx>
      <c:spPr>
        <a:solidFill>
          <a:sysClr val="window" lastClr="FFFFFF">
            <a:lumMod val="95000"/>
            <a:alpha val="25000"/>
          </a:sysClr>
        </a:solidFill>
      </c:spPr>
    </c:plotArea>
    <c:legend>
      <c:legendPos val="b"/>
      <c:legendEntry>
        <c:idx val="0"/>
        <c:delete val="1"/>
      </c:legendEntry>
      <c:legendEntry>
        <c:idx val="1"/>
        <c:delete val="1"/>
      </c:legendEntry>
      <c:layout>
        <c:manualLayout>
          <c:xMode val="edge"/>
          <c:yMode val="edge"/>
          <c:x val="0.38052668416448743"/>
          <c:y val="0.90702354913969052"/>
          <c:w val="0.23894663167104338"/>
          <c:h val="8.3717191601050026E-2"/>
        </c:manualLayout>
      </c:layout>
      <c:overlay val="0"/>
    </c:legend>
    <c:plotVisOnly val="1"/>
    <c:dispBlanksAs val="gap"/>
    <c:showDLblsOverMax val="0"/>
  </c:chart>
  <c:spPr>
    <a:solidFill>
      <a:schemeClr val="bg1">
        <a:lumMod val="95000"/>
        <a:alpha val="50000"/>
      </a:schemeClr>
    </a:solidFill>
  </c:spPr>
  <c:printSettings>
    <c:headerFooter/>
    <c:pageMargins b="0.75000000000000566" l="0.70000000000000062" r="0.70000000000000062" t="0.75000000000000566"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Formulas!$AO$40</c:f>
          <c:strCache>
            <c:ptCount val="1"/>
            <c:pt idx="0">
              <c:v>14B. Rate of Return to Homelessness
Family Households</c:v>
            </c:pt>
          </c:strCache>
        </c:strRef>
      </c:tx>
      <c:layout>
        <c:manualLayout>
          <c:xMode val="edge"/>
          <c:yMode val="edge"/>
          <c:x val="0.22781933508311494"/>
          <c:y val="2.7777777777778349E-2"/>
        </c:manualLayout>
      </c:layout>
      <c:overlay val="0"/>
      <c:txPr>
        <a:bodyPr/>
        <a:lstStyle/>
        <a:p>
          <a:pPr>
            <a:defRPr sz="1200"/>
          </a:pPr>
          <a:endParaRPr lang="en-US"/>
        </a:p>
      </c:txPr>
    </c:title>
    <c:autoTitleDeleted val="0"/>
    <c:plotArea>
      <c:layout>
        <c:manualLayout>
          <c:layoutTarget val="inner"/>
          <c:xMode val="edge"/>
          <c:yMode val="edge"/>
          <c:x val="9.1849518810148481E-2"/>
          <c:y val="0.25130796150481666"/>
          <c:w val="0.87759492563429575"/>
          <c:h val="0.5897127442402964"/>
        </c:manualLayout>
      </c:layout>
      <c:barChart>
        <c:barDir val="col"/>
        <c:grouping val="clustered"/>
        <c:varyColors val="0"/>
        <c:ser>
          <c:idx val="2"/>
          <c:order val="2"/>
          <c:tx>
            <c:strRef>
              <c:f>Formulas!$AT$39</c:f>
              <c:strCache>
                <c:ptCount val="1"/>
                <c:pt idx="0">
                  <c:v>Current</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Formulas!$AP$40:$AP$43</c:f>
              <c:strCache>
                <c:ptCount val="4"/>
                <c:pt idx="0">
                  <c:v>ES</c:v>
                </c:pt>
                <c:pt idx="1">
                  <c:v>TH</c:v>
                </c:pt>
                <c:pt idx="2">
                  <c:v>RR</c:v>
                </c:pt>
                <c:pt idx="3">
                  <c:v>All Programs</c:v>
                </c:pt>
              </c:strCache>
            </c:strRef>
          </c:cat>
          <c:val>
            <c:numRef>
              <c:f>Formulas!$AT$40:$AT$43</c:f>
              <c:numCache>
                <c:formatCode>0%</c:formatCode>
                <c:ptCount val="4"/>
                <c:pt idx="0">
                  <c:v>0.10948905109489052</c:v>
                </c:pt>
                <c:pt idx="1">
                  <c:v>8.8607594936708861E-2</c:v>
                </c:pt>
                <c:pt idx="2">
                  <c:v>3.8297872340425532E-2</c:v>
                </c:pt>
                <c:pt idx="3">
                  <c:v>7.879817279067497E-2</c:v>
                </c:pt>
              </c:numCache>
            </c:numRef>
          </c:val>
        </c:ser>
        <c:ser>
          <c:idx val="3"/>
          <c:order val="3"/>
          <c:tx>
            <c:strRef>
              <c:f>Formulas!$AU$39</c:f>
              <c:strCache>
                <c:ptCount val="1"/>
                <c:pt idx="0">
                  <c:v>New</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Formulas!$AP$40:$AP$43</c:f>
              <c:strCache>
                <c:ptCount val="4"/>
                <c:pt idx="0">
                  <c:v>ES</c:v>
                </c:pt>
                <c:pt idx="1">
                  <c:v>TH</c:v>
                </c:pt>
                <c:pt idx="2">
                  <c:v>RR</c:v>
                </c:pt>
                <c:pt idx="3">
                  <c:v>All Programs</c:v>
                </c:pt>
              </c:strCache>
            </c:strRef>
          </c:cat>
          <c:val>
            <c:numRef>
              <c:f>Formulas!$AU$40:$AU$43</c:f>
              <c:numCache>
                <c:formatCode>0%</c:formatCode>
                <c:ptCount val="4"/>
                <c:pt idx="0">
                  <c:v>0.10948905109489052</c:v>
                </c:pt>
                <c:pt idx="1">
                  <c:v>8.8607594936708861E-2</c:v>
                </c:pt>
                <c:pt idx="2">
                  <c:v>3.8297872340425532E-2</c:v>
                </c:pt>
                <c:pt idx="3">
                  <c:v>7.879817279067497E-2</c:v>
                </c:pt>
              </c:numCache>
            </c:numRef>
          </c:val>
        </c:ser>
        <c:dLbls>
          <c:showLegendKey val="0"/>
          <c:showVal val="1"/>
          <c:showCatName val="0"/>
          <c:showSerName val="0"/>
          <c:showPercent val="0"/>
          <c:showBubbleSize val="0"/>
        </c:dLbls>
        <c:gapWidth val="75"/>
        <c:axId val="555318816"/>
        <c:axId val="555320384"/>
      </c:barChart>
      <c:barChart>
        <c:barDir val="col"/>
        <c:grouping val="clustered"/>
        <c:varyColors val="0"/>
        <c:ser>
          <c:idx val="0"/>
          <c:order val="0"/>
          <c:tx>
            <c:strRef>
              <c:f>Formulas!$AQ$39</c:f>
              <c:strCache>
                <c:ptCount val="1"/>
                <c:pt idx="0">
                  <c:v>Current</c:v>
                </c:pt>
              </c:strCache>
            </c:strRef>
          </c:tx>
          <c:invertIfNegative val="0"/>
          <c:cat>
            <c:strRef>
              <c:f>Formulas!$AP$40:$AP$43</c:f>
              <c:strCache>
                <c:ptCount val="4"/>
                <c:pt idx="0">
                  <c:v>ES</c:v>
                </c:pt>
                <c:pt idx="1">
                  <c:v>TH</c:v>
                </c:pt>
                <c:pt idx="2">
                  <c:v>RR</c:v>
                </c:pt>
                <c:pt idx="3">
                  <c:v>All Programs</c:v>
                </c:pt>
              </c:strCache>
            </c:strRef>
          </c:cat>
          <c:val>
            <c:numRef>
              <c:f>Formulas!$AQ$40:$AQ$43</c:f>
              <c:numCache>
                <c:formatCode>0%</c:formatCode>
                <c:ptCount val="4"/>
                <c:pt idx="0">
                  <c:v>0.10948905109489052</c:v>
                </c:pt>
                <c:pt idx="1">
                  <c:v>8.8607594936708861E-2</c:v>
                </c:pt>
                <c:pt idx="2">
                  <c:v>3.8297872340425532E-2</c:v>
                </c:pt>
                <c:pt idx="3">
                  <c:v>7.879817279067497E-2</c:v>
                </c:pt>
              </c:numCache>
            </c:numRef>
          </c:val>
        </c:ser>
        <c:ser>
          <c:idx val="1"/>
          <c:order val="1"/>
          <c:tx>
            <c:strRef>
              <c:f>Formulas!$AR$39</c:f>
              <c:strCache>
                <c:ptCount val="1"/>
                <c:pt idx="0">
                  <c:v>New</c:v>
                </c:pt>
              </c:strCache>
            </c:strRef>
          </c:tx>
          <c:invertIfNegative val="0"/>
          <c:cat>
            <c:strRef>
              <c:f>Formulas!$AP$40:$AP$43</c:f>
              <c:strCache>
                <c:ptCount val="4"/>
                <c:pt idx="0">
                  <c:v>ES</c:v>
                </c:pt>
                <c:pt idx="1">
                  <c:v>TH</c:v>
                </c:pt>
                <c:pt idx="2">
                  <c:v>RR</c:v>
                </c:pt>
                <c:pt idx="3">
                  <c:v>All Programs</c:v>
                </c:pt>
              </c:strCache>
            </c:strRef>
          </c:cat>
          <c:val>
            <c:numRef>
              <c:f>Formulas!$AR$40:$AR$43</c:f>
              <c:numCache>
                <c:formatCode>0%</c:formatCode>
                <c:ptCount val="4"/>
                <c:pt idx="0">
                  <c:v>0.10948905109489052</c:v>
                </c:pt>
                <c:pt idx="1">
                  <c:v>8.8607594936708861E-2</c:v>
                </c:pt>
                <c:pt idx="2">
                  <c:v>3.8297872340425532E-2</c:v>
                </c:pt>
                <c:pt idx="3">
                  <c:v>7.879817279067497E-2</c:v>
                </c:pt>
              </c:numCache>
            </c:numRef>
          </c:val>
        </c:ser>
        <c:dLbls>
          <c:showLegendKey val="0"/>
          <c:showVal val="0"/>
          <c:showCatName val="0"/>
          <c:showSerName val="0"/>
          <c:showPercent val="0"/>
          <c:showBubbleSize val="0"/>
        </c:dLbls>
        <c:gapWidth val="75"/>
        <c:axId val="594565040"/>
        <c:axId val="594569352"/>
      </c:barChart>
      <c:catAx>
        <c:axId val="555318816"/>
        <c:scaling>
          <c:orientation val="minMax"/>
        </c:scaling>
        <c:delete val="0"/>
        <c:axPos val="b"/>
        <c:numFmt formatCode="General" sourceLinked="0"/>
        <c:majorTickMark val="none"/>
        <c:minorTickMark val="none"/>
        <c:tickLblPos val="nextTo"/>
        <c:crossAx val="555320384"/>
        <c:crosses val="autoZero"/>
        <c:auto val="1"/>
        <c:lblAlgn val="ctr"/>
        <c:lblOffset val="100"/>
        <c:noMultiLvlLbl val="0"/>
      </c:catAx>
      <c:valAx>
        <c:axId val="555320384"/>
        <c:scaling>
          <c:orientation val="minMax"/>
        </c:scaling>
        <c:delete val="0"/>
        <c:axPos val="l"/>
        <c:majorGridlines/>
        <c:numFmt formatCode="0%" sourceLinked="1"/>
        <c:majorTickMark val="none"/>
        <c:minorTickMark val="none"/>
        <c:tickLblPos val="nextTo"/>
        <c:crossAx val="555318816"/>
        <c:crosses val="autoZero"/>
        <c:crossBetween val="between"/>
      </c:valAx>
      <c:valAx>
        <c:axId val="594569352"/>
        <c:scaling>
          <c:orientation val="minMax"/>
        </c:scaling>
        <c:delete val="1"/>
        <c:axPos val="r"/>
        <c:numFmt formatCode="0%" sourceLinked="1"/>
        <c:majorTickMark val="out"/>
        <c:minorTickMark val="none"/>
        <c:tickLblPos val="none"/>
        <c:crossAx val="594565040"/>
        <c:crosses val="max"/>
        <c:crossBetween val="between"/>
      </c:valAx>
      <c:catAx>
        <c:axId val="594565040"/>
        <c:scaling>
          <c:orientation val="minMax"/>
        </c:scaling>
        <c:delete val="1"/>
        <c:axPos val="b"/>
        <c:numFmt formatCode="General" sourceLinked="1"/>
        <c:majorTickMark val="out"/>
        <c:minorTickMark val="none"/>
        <c:tickLblPos val="none"/>
        <c:crossAx val="594569352"/>
        <c:crosses val="autoZero"/>
        <c:auto val="1"/>
        <c:lblAlgn val="ctr"/>
        <c:lblOffset val="100"/>
        <c:noMultiLvlLbl val="0"/>
      </c:catAx>
      <c:spPr>
        <a:solidFill>
          <a:srgbClr val="FFFF99">
            <a:alpha val="25000"/>
          </a:srgbClr>
        </a:solidFill>
      </c:spPr>
    </c:plotArea>
    <c:legend>
      <c:legendPos val="b"/>
      <c:legendEntry>
        <c:idx val="0"/>
        <c:delete val="1"/>
      </c:legendEntry>
      <c:legendEntry>
        <c:idx val="1"/>
        <c:delete val="1"/>
      </c:legendEntry>
      <c:layout>
        <c:manualLayout>
          <c:xMode val="edge"/>
          <c:yMode val="edge"/>
          <c:x val="0.38886001749781879"/>
          <c:y val="0.91628280839894949"/>
          <c:w val="0.23894663167104338"/>
          <c:h val="8.3717191601050026E-2"/>
        </c:manualLayout>
      </c:layout>
      <c:overlay val="0"/>
    </c:legend>
    <c:plotVisOnly val="1"/>
    <c:dispBlanksAs val="gap"/>
    <c:showDLblsOverMax val="0"/>
  </c:chart>
  <c:spPr>
    <a:solidFill>
      <a:srgbClr val="FFFF99">
        <a:alpha val="50000"/>
      </a:srgbClr>
    </a:solidFill>
  </c:spPr>
  <c:printSettings>
    <c:headerFooter/>
    <c:pageMargins b="0.75000000000000544" l="0.70000000000000062" r="0.70000000000000062" t="0.75000000000000544" header="0.30000000000000032" footer="0.30000000000000032"/>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Formulas!$AO$26</c:f>
          <c:strCache>
            <c:ptCount val="1"/>
            <c:pt idx="0">
              <c:v>14A. Rate of Return to Homelessness
Single Adults</c:v>
            </c:pt>
          </c:strCache>
        </c:strRef>
      </c:tx>
      <c:layout>
        <c:manualLayout>
          <c:xMode val="edge"/>
          <c:yMode val="edge"/>
          <c:x val="0.28615266841644832"/>
          <c:y val="3.2407407407407836E-2"/>
        </c:manualLayout>
      </c:layout>
      <c:overlay val="0"/>
      <c:txPr>
        <a:bodyPr/>
        <a:lstStyle/>
        <a:p>
          <a:pPr>
            <a:defRPr sz="1200"/>
          </a:pPr>
          <a:endParaRPr lang="en-US"/>
        </a:p>
      </c:txPr>
    </c:title>
    <c:autoTitleDeleted val="0"/>
    <c:plotArea>
      <c:layout>
        <c:manualLayout>
          <c:layoutTarget val="inner"/>
          <c:xMode val="edge"/>
          <c:yMode val="edge"/>
          <c:x val="9.1849518810148481E-2"/>
          <c:y val="0.25130796150481666"/>
          <c:w val="0.87759492563429575"/>
          <c:h val="0.55267570720326664"/>
        </c:manualLayout>
      </c:layout>
      <c:barChart>
        <c:barDir val="col"/>
        <c:grouping val="clustered"/>
        <c:varyColors val="0"/>
        <c:ser>
          <c:idx val="2"/>
          <c:order val="2"/>
          <c:tx>
            <c:strRef>
              <c:f>Formulas!$AT$25</c:f>
              <c:strCache>
                <c:ptCount val="1"/>
                <c:pt idx="0">
                  <c:v>Current</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Formulas!$AP$26:$AP$29</c:f>
              <c:strCache>
                <c:ptCount val="4"/>
                <c:pt idx="0">
                  <c:v>ES</c:v>
                </c:pt>
                <c:pt idx="1">
                  <c:v>TH</c:v>
                </c:pt>
                <c:pt idx="2">
                  <c:v>RR</c:v>
                </c:pt>
                <c:pt idx="3">
                  <c:v>All Programs</c:v>
                </c:pt>
              </c:strCache>
            </c:strRef>
          </c:cat>
          <c:val>
            <c:numRef>
              <c:f>Formulas!$AT$26:$AT$29</c:f>
              <c:numCache>
                <c:formatCode>0%</c:formatCode>
                <c:ptCount val="4"/>
                <c:pt idx="0">
                  <c:v>0.14716981132075471</c:v>
                </c:pt>
                <c:pt idx="1">
                  <c:v>7.1428571428571425E-2</c:v>
                </c:pt>
                <c:pt idx="2">
                  <c:v>8.9285714285714288E-2</c:v>
                </c:pt>
                <c:pt idx="3">
                  <c:v>0.10262803234501348</c:v>
                </c:pt>
              </c:numCache>
            </c:numRef>
          </c:val>
        </c:ser>
        <c:ser>
          <c:idx val="3"/>
          <c:order val="3"/>
          <c:tx>
            <c:strRef>
              <c:f>Formulas!$AU$25</c:f>
              <c:strCache>
                <c:ptCount val="1"/>
                <c:pt idx="0">
                  <c:v>New</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Formulas!$AP$26:$AP$29</c:f>
              <c:strCache>
                <c:ptCount val="4"/>
                <c:pt idx="0">
                  <c:v>ES</c:v>
                </c:pt>
                <c:pt idx="1">
                  <c:v>TH</c:v>
                </c:pt>
                <c:pt idx="2">
                  <c:v>RR</c:v>
                </c:pt>
                <c:pt idx="3">
                  <c:v>All Programs</c:v>
                </c:pt>
              </c:strCache>
            </c:strRef>
          </c:cat>
          <c:val>
            <c:numRef>
              <c:f>Formulas!$AU$26:$AU$29</c:f>
              <c:numCache>
                <c:formatCode>0%</c:formatCode>
                <c:ptCount val="4"/>
                <c:pt idx="0">
                  <c:v>0.14716981132075471</c:v>
                </c:pt>
                <c:pt idx="1">
                  <c:v>7.1428571428571425E-2</c:v>
                </c:pt>
                <c:pt idx="2">
                  <c:v>8.9285714285714288E-2</c:v>
                </c:pt>
                <c:pt idx="3">
                  <c:v>0.10262803234501348</c:v>
                </c:pt>
              </c:numCache>
            </c:numRef>
          </c:val>
        </c:ser>
        <c:dLbls>
          <c:showLegendKey val="0"/>
          <c:showVal val="1"/>
          <c:showCatName val="0"/>
          <c:showSerName val="0"/>
          <c:showPercent val="0"/>
          <c:showBubbleSize val="0"/>
        </c:dLbls>
        <c:gapWidth val="75"/>
        <c:axId val="594569744"/>
        <c:axId val="594566608"/>
      </c:barChart>
      <c:barChart>
        <c:barDir val="col"/>
        <c:grouping val="clustered"/>
        <c:varyColors val="0"/>
        <c:ser>
          <c:idx val="0"/>
          <c:order val="0"/>
          <c:tx>
            <c:strRef>
              <c:f>Formulas!$AQ$25</c:f>
              <c:strCache>
                <c:ptCount val="1"/>
                <c:pt idx="0">
                  <c:v>Current</c:v>
                </c:pt>
              </c:strCache>
            </c:strRef>
          </c:tx>
          <c:invertIfNegative val="0"/>
          <c:cat>
            <c:strRef>
              <c:f>Formulas!$AP$26:$AP$29</c:f>
              <c:strCache>
                <c:ptCount val="4"/>
                <c:pt idx="0">
                  <c:v>ES</c:v>
                </c:pt>
                <c:pt idx="1">
                  <c:v>TH</c:v>
                </c:pt>
                <c:pt idx="2">
                  <c:v>RR</c:v>
                </c:pt>
                <c:pt idx="3">
                  <c:v>All Programs</c:v>
                </c:pt>
              </c:strCache>
            </c:strRef>
          </c:cat>
          <c:val>
            <c:numRef>
              <c:f>Formulas!$AQ$26:$AQ$29</c:f>
              <c:numCache>
                <c:formatCode>0%</c:formatCode>
                <c:ptCount val="4"/>
                <c:pt idx="0">
                  <c:v>0.14716981132075471</c:v>
                </c:pt>
                <c:pt idx="1">
                  <c:v>7.1428571428571425E-2</c:v>
                </c:pt>
                <c:pt idx="2">
                  <c:v>8.9285714285714288E-2</c:v>
                </c:pt>
                <c:pt idx="3">
                  <c:v>0.10262803234501348</c:v>
                </c:pt>
              </c:numCache>
            </c:numRef>
          </c:val>
        </c:ser>
        <c:ser>
          <c:idx val="1"/>
          <c:order val="1"/>
          <c:tx>
            <c:strRef>
              <c:f>Formulas!$AR$25</c:f>
              <c:strCache>
                <c:ptCount val="1"/>
                <c:pt idx="0">
                  <c:v>New</c:v>
                </c:pt>
              </c:strCache>
            </c:strRef>
          </c:tx>
          <c:invertIfNegative val="0"/>
          <c:cat>
            <c:strRef>
              <c:f>Formulas!$AP$26:$AP$29</c:f>
              <c:strCache>
                <c:ptCount val="4"/>
                <c:pt idx="0">
                  <c:v>ES</c:v>
                </c:pt>
                <c:pt idx="1">
                  <c:v>TH</c:v>
                </c:pt>
                <c:pt idx="2">
                  <c:v>RR</c:v>
                </c:pt>
                <c:pt idx="3">
                  <c:v>All Programs</c:v>
                </c:pt>
              </c:strCache>
            </c:strRef>
          </c:cat>
          <c:val>
            <c:numRef>
              <c:f>Formulas!$AR$26:$AR$29</c:f>
              <c:numCache>
                <c:formatCode>0%</c:formatCode>
                <c:ptCount val="4"/>
                <c:pt idx="0">
                  <c:v>0.14716981132075471</c:v>
                </c:pt>
                <c:pt idx="1">
                  <c:v>7.1428571428571425E-2</c:v>
                </c:pt>
                <c:pt idx="2">
                  <c:v>8.9285714285714288E-2</c:v>
                </c:pt>
                <c:pt idx="3">
                  <c:v>0.10262803234501348</c:v>
                </c:pt>
              </c:numCache>
            </c:numRef>
          </c:val>
        </c:ser>
        <c:dLbls>
          <c:showLegendKey val="0"/>
          <c:showVal val="0"/>
          <c:showCatName val="0"/>
          <c:showSerName val="0"/>
          <c:showPercent val="0"/>
          <c:showBubbleSize val="0"/>
        </c:dLbls>
        <c:gapWidth val="75"/>
        <c:axId val="594567392"/>
        <c:axId val="594564256"/>
      </c:barChart>
      <c:catAx>
        <c:axId val="594569744"/>
        <c:scaling>
          <c:orientation val="minMax"/>
        </c:scaling>
        <c:delete val="0"/>
        <c:axPos val="b"/>
        <c:numFmt formatCode="General" sourceLinked="0"/>
        <c:majorTickMark val="none"/>
        <c:minorTickMark val="none"/>
        <c:tickLblPos val="nextTo"/>
        <c:crossAx val="594566608"/>
        <c:crosses val="autoZero"/>
        <c:auto val="1"/>
        <c:lblAlgn val="ctr"/>
        <c:lblOffset val="100"/>
        <c:noMultiLvlLbl val="0"/>
      </c:catAx>
      <c:valAx>
        <c:axId val="594566608"/>
        <c:scaling>
          <c:orientation val="minMax"/>
        </c:scaling>
        <c:delete val="0"/>
        <c:axPos val="l"/>
        <c:majorGridlines/>
        <c:numFmt formatCode="0%" sourceLinked="1"/>
        <c:majorTickMark val="none"/>
        <c:minorTickMark val="none"/>
        <c:tickLblPos val="nextTo"/>
        <c:crossAx val="594569744"/>
        <c:crosses val="autoZero"/>
        <c:crossBetween val="between"/>
      </c:valAx>
      <c:valAx>
        <c:axId val="594564256"/>
        <c:scaling>
          <c:orientation val="minMax"/>
        </c:scaling>
        <c:delete val="1"/>
        <c:axPos val="r"/>
        <c:numFmt formatCode="0%" sourceLinked="1"/>
        <c:majorTickMark val="out"/>
        <c:minorTickMark val="none"/>
        <c:tickLblPos val="none"/>
        <c:crossAx val="594567392"/>
        <c:crosses val="max"/>
        <c:crossBetween val="between"/>
      </c:valAx>
      <c:catAx>
        <c:axId val="594567392"/>
        <c:scaling>
          <c:orientation val="minMax"/>
        </c:scaling>
        <c:delete val="1"/>
        <c:axPos val="b"/>
        <c:numFmt formatCode="General" sourceLinked="1"/>
        <c:majorTickMark val="out"/>
        <c:minorTickMark val="none"/>
        <c:tickLblPos val="none"/>
        <c:crossAx val="594564256"/>
        <c:crosses val="autoZero"/>
        <c:auto val="1"/>
        <c:lblAlgn val="ctr"/>
        <c:lblOffset val="100"/>
        <c:noMultiLvlLbl val="0"/>
      </c:catAx>
      <c:spPr>
        <a:solidFill>
          <a:srgbClr val="C0504D">
            <a:lumMod val="20000"/>
            <a:lumOff val="80000"/>
            <a:alpha val="25000"/>
          </a:srgbClr>
        </a:solidFill>
      </c:spPr>
    </c:plotArea>
    <c:legend>
      <c:legendPos val="b"/>
      <c:legendEntry>
        <c:idx val="0"/>
        <c:delete val="1"/>
      </c:legendEntry>
      <c:legendEntry>
        <c:idx val="1"/>
        <c:delete val="1"/>
      </c:legendEntry>
      <c:layout>
        <c:manualLayout>
          <c:xMode val="edge"/>
          <c:yMode val="edge"/>
          <c:x val="0.37774890638670433"/>
          <c:y val="0.91628280839894949"/>
          <c:w val="0.23894663167104338"/>
          <c:h val="8.3717191601050026E-2"/>
        </c:manualLayout>
      </c:layout>
      <c:overlay val="0"/>
    </c:legend>
    <c:plotVisOnly val="1"/>
    <c:dispBlanksAs val="gap"/>
    <c:showDLblsOverMax val="0"/>
  </c:chart>
  <c:spPr>
    <a:solidFill>
      <a:srgbClr val="C0504D">
        <a:lumMod val="20000"/>
        <a:lumOff val="80000"/>
        <a:alpha val="50000"/>
      </a:srgbClr>
    </a:solidFill>
  </c:spPr>
  <c:printSettings>
    <c:headerFooter/>
    <c:pageMargins b="0.75000000000000544" l="0.70000000000000062" r="0.70000000000000062" t="0.75000000000000544"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Formulas!$AO$32</c:f>
          <c:strCache>
            <c:ptCount val="1"/>
            <c:pt idx="0">
              <c:v>15A. Permanent Housing Exits that "Stick"
Single Adults</c:v>
            </c:pt>
          </c:strCache>
        </c:strRef>
      </c:tx>
      <c:layout>
        <c:manualLayout>
          <c:xMode val="edge"/>
          <c:yMode val="edge"/>
          <c:x val="3.9995607888933804E-3"/>
          <c:y val="0"/>
        </c:manualLayout>
      </c:layout>
      <c:overlay val="0"/>
      <c:txPr>
        <a:bodyPr/>
        <a:lstStyle/>
        <a:p>
          <a:pPr algn="l">
            <a:defRPr sz="1200"/>
          </a:pPr>
          <a:endParaRPr lang="en-US"/>
        </a:p>
      </c:txPr>
    </c:title>
    <c:autoTitleDeleted val="0"/>
    <c:plotArea>
      <c:layout>
        <c:manualLayout>
          <c:layoutTarget val="inner"/>
          <c:xMode val="edge"/>
          <c:yMode val="edge"/>
          <c:x val="8.6071741032370933E-2"/>
          <c:y val="0.19533573928258968"/>
          <c:w val="0.88337270341207352"/>
          <c:h val="0.66052274715660542"/>
        </c:manualLayout>
      </c:layout>
      <c:barChart>
        <c:barDir val="col"/>
        <c:grouping val="clustered"/>
        <c:varyColors val="0"/>
        <c:ser>
          <c:idx val="0"/>
          <c:order val="0"/>
          <c:tx>
            <c:strRef>
              <c:f>Formulas!$AQ$31</c:f>
              <c:strCache>
                <c:ptCount val="1"/>
                <c:pt idx="0">
                  <c:v>Current</c:v>
                </c:pt>
              </c:strCache>
            </c:strRef>
          </c:tx>
          <c:invertIfNegative val="0"/>
          <c:dLbls>
            <c:delete val="1"/>
          </c:dLbls>
          <c:cat>
            <c:strRef>
              <c:f>Formulas!$AP$32:$AP$35</c:f>
              <c:strCache>
                <c:ptCount val="4"/>
                <c:pt idx="0">
                  <c:v>ES</c:v>
                </c:pt>
                <c:pt idx="1">
                  <c:v>TH</c:v>
                </c:pt>
                <c:pt idx="2">
                  <c:v>RR</c:v>
                </c:pt>
                <c:pt idx="3">
                  <c:v>All Programs</c:v>
                </c:pt>
              </c:strCache>
            </c:strRef>
          </c:cat>
          <c:val>
            <c:numRef>
              <c:f>Formulas!$AQ$32:$AQ$35</c:f>
              <c:numCache>
                <c:formatCode>#,##0</c:formatCode>
                <c:ptCount val="4"/>
                <c:pt idx="0">
                  <c:v>226</c:v>
                </c:pt>
                <c:pt idx="1">
                  <c:v>91</c:v>
                </c:pt>
                <c:pt idx="2">
                  <c:v>102</c:v>
                </c:pt>
                <c:pt idx="3" formatCode="General">
                  <c:v>419</c:v>
                </c:pt>
              </c:numCache>
            </c:numRef>
          </c:val>
        </c:ser>
        <c:ser>
          <c:idx val="1"/>
          <c:order val="1"/>
          <c:tx>
            <c:strRef>
              <c:f>Formulas!$AR$31</c:f>
              <c:strCache>
                <c:ptCount val="1"/>
                <c:pt idx="0">
                  <c:v>New</c:v>
                </c:pt>
              </c:strCache>
            </c:strRef>
          </c:tx>
          <c:invertIfNegative val="0"/>
          <c:dLbls>
            <c:dLbl>
              <c:idx val="0"/>
              <c:tx>
                <c:strRef>
                  <c:f>Formulas!$AS$32</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{1532D8AA-8C68-499D-95D7-6F95A7CFB137}</c15:txfldGUID>
                      <c15:f>Formulas!$AS$32</c15:f>
                      <c15:dlblFieldTableCache>
                        <c:ptCount val="1"/>
                      </c15:dlblFieldTableCache>
                    </c15:dlblFTEntry>
                  </c15:dlblFieldTable>
                  <c15:showDataLabelsRange val="0"/>
                </c:ext>
              </c:extLst>
            </c:dLbl>
            <c:dLbl>
              <c:idx val="1"/>
              <c:tx>
                <c:strRef>
                  <c:f>Formulas!$AS$33</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{FCDB5DF4-9AFE-432A-8823-0CB64C03AC77}</c15:txfldGUID>
                      <c15:f>Formulas!$AS$33</c15:f>
                      <c15:dlblFieldTableCache>
                        <c:ptCount val="1"/>
                      </c15:dlblFieldTableCache>
                    </c15:dlblFTEntry>
                  </c15:dlblFieldTable>
                  <c15:showDataLabelsRange val="0"/>
                </c:ext>
              </c:extLst>
            </c:dLbl>
            <c:dLbl>
              <c:idx val="2"/>
              <c:tx>
                <c:strRef>
                  <c:f>Formulas!$AS$34</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{DAC27D20-C500-4230-8B80-5AD5BD8328A6}</c15:txfldGUID>
                      <c15:f>Formulas!$AS$34</c15:f>
                      <c15:dlblFieldTableCache>
                        <c:ptCount val="1"/>
                      </c15:dlblFieldTableCache>
                    </c15:dlblFTEntry>
                  </c15:dlblFieldTable>
                  <c15:showDataLabelsRange val="0"/>
                </c:ext>
              </c:extLst>
            </c:dLbl>
            <c:dLbl>
              <c:idx val="3"/>
              <c:tx>
                <c:strRef>
                  <c:f>Formulas!$AS$35</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{11D5231C-55D1-4924-B4CA-62E86F3D4019}</c15:txfldGUID>
                      <c15:f>Formulas!$AS$35</c15:f>
                      <c15:dlblFieldTableCache>
                        <c:ptCount val="1"/>
                      </c15:dlblFieldTableCache>
                    </c15:dlblFTEntry>
                  </c15:dlblFieldTable>
                  <c15:showDataLabelsRange val="0"/>
                </c:ext>
              </c:extLst>
            </c:dLbl>
            <c:spPr>
              <a:noFill/>
              <a:ln>
                <a:noFill/>
              </a:ln>
              <a:effectLst/>
            </c:spPr>
            <c:txPr>
              <a:bodyPr/>
              <a:lstStyle/>
              <a:p>
                <a:pPr>
                  <a:defRPr sz="1100"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Formulas!$AP$32:$AP$35</c:f>
              <c:strCache>
                <c:ptCount val="4"/>
                <c:pt idx="0">
                  <c:v>ES</c:v>
                </c:pt>
                <c:pt idx="1">
                  <c:v>TH</c:v>
                </c:pt>
                <c:pt idx="2">
                  <c:v>RR</c:v>
                </c:pt>
                <c:pt idx="3">
                  <c:v>All Programs</c:v>
                </c:pt>
              </c:strCache>
            </c:strRef>
          </c:cat>
          <c:val>
            <c:numRef>
              <c:f>Formulas!$AR$32:$AR$35</c:f>
              <c:numCache>
                <c:formatCode>0</c:formatCode>
                <c:ptCount val="4"/>
                <c:pt idx="0">
                  <c:v>226</c:v>
                </c:pt>
                <c:pt idx="1">
                  <c:v>91</c:v>
                </c:pt>
                <c:pt idx="2">
                  <c:v>102</c:v>
                </c:pt>
                <c:pt idx="3">
                  <c:v>419</c:v>
                </c:pt>
              </c:numCache>
            </c:numRef>
          </c:val>
        </c:ser>
        <c:dLbls>
          <c:showLegendKey val="0"/>
          <c:showVal val="1"/>
          <c:showCatName val="0"/>
          <c:showSerName val="0"/>
          <c:showPercent val="0"/>
          <c:showBubbleSize val="0"/>
        </c:dLbls>
        <c:gapWidth val="75"/>
        <c:axId val="594565432"/>
        <c:axId val="594568568"/>
      </c:barChart>
      <c:barChart>
        <c:barDir val="col"/>
        <c:grouping val="clustered"/>
        <c:varyColors val="0"/>
        <c:ser>
          <c:idx val="2"/>
          <c:order val="2"/>
          <c:tx>
            <c:strRef>
              <c:f>Formulas!$AT$31</c:f>
              <c:strCache>
                <c:ptCount val="1"/>
                <c:pt idx="0">
                  <c:v>Current</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Formulas!$AP$32:$AP$35</c:f>
              <c:strCache>
                <c:ptCount val="4"/>
                <c:pt idx="0">
                  <c:v>ES</c:v>
                </c:pt>
                <c:pt idx="1">
                  <c:v>TH</c:v>
                </c:pt>
                <c:pt idx="2">
                  <c:v>RR</c:v>
                </c:pt>
                <c:pt idx="3">
                  <c:v>All Programs</c:v>
                </c:pt>
              </c:strCache>
            </c:strRef>
          </c:cat>
          <c:val>
            <c:numRef>
              <c:f>Formulas!$AT$32:$AT$35</c:f>
              <c:numCache>
                <c:formatCode>0</c:formatCode>
                <c:ptCount val="4"/>
                <c:pt idx="0">
                  <c:v>226</c:v>
                </c:pt>
                <c:pt idx="1">
                  <c:v>91</c:v>
                </c:pt>
                <c:pt idx="2">
                  <c:v>102</c:v>
                </c:pt>
                <c:pt idx="3">
                  <c:v>419</c:v>
                </c:pt>
              </c:numCache>
            </c:numRef>
          </c:val>
        </c:ser>
        <c:ser>
          <c:idx val="3"/>
          <c:order val="3"/>
          <c:tx>
            <c:strRef>
              <c:f>Formulas!$AU$31</c:f>
              <c:strCache>
                <c:ptCount val="1"/>
                <c:pt idx="0">
                  <c:v>New</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Formulas!$AP$32:$AP$35</c:f>
              <c:strCache>
                <c:ptCount val="4"/>
                <c:pt idx="0">
                  <c:v>ES</c:v>
                </c:pt>
                <c:pt idx="1">
                  <c:v>TH</c:v>
                </c:pt>
                <c:pt idx="2">
                  <c:v>RR</c:v>
                </c:pt>
                <c:pt idx="3">
                  <c:v>All Programs</c:v>
                </c:pt>
              </c:strCache>
            </c:strRef>
          </c:cat>
          <c:val>
            <c:numRef>
              <c:f>Formulas!$AU$32:$AU$35</c:f>
              <c:numCache>
                <c:formatCode>0</c:formatCode>
                <c:ptCount val="4"/>
                <c:pt idx="0">
                  <c:v>226</c:v>
                </c:pt>
                <c:pt idx="1">
                  <c:v>91</c:v>
                </c:pt>
                <c:pt idx="2">
                  <c:v>102</c:v>
                </c:pt>
                <c:pt idx="3">
                  <c:v>419</c:v>
                </c:pt>
              </c:numCache>
            </c:numRef>
          </c:val>
        </c:ser>
        <c:dLbls>
          <c:showLegendKey val="0"/>
          <c:showVal val="0"/>
          <c:showCatName val="0"/>
          <c:showSerName val="0"/>
          <c:showPercent val="0"/>
          <c:showBubbleSize val="0"/>
        </c:dLbls>
        <c:gapWidth val="75"/>
        <c:axId val="594567000"/>
        <c:axId val="594568960"/>
      </c:barChart>
      <c:catAx>
        <c:axId val="594565432"/>
        <c:scaling>
          <c:orientation val="minMax"/>
        </c:scaling>
        <c:delete val="0"/>
        <c:axPos val="b"/>
        <c:numFmt formatCode="General" sourceLinked="0"/>
        <c:majorTickMark val="none"/>
        <c:minorTickMark val="none"/>
        <c:tickLblPos val="nextTo"/>
        <c:crossAx val="594568568"/>
        <c:crosses val="autoZero"/>
        <c:auto val="1"/>
        <c:lblAlgn val="ctr"/>
        <c:lblOffset val="100"/>
        <c:noMultiLvlLbl val="0"/>
      </c:catAx>
      <c:valAx>
        <c:axId val="594568568"/>
        <c:scaling>
          <c:orientation val="minMax"/>
        </c:scaling>
        <c:delete val="0"/>
        <c:axPos val="l"/>
        <c:majorGridlines/>
        <c:numFmt formatCode="#,##0" sourceLinked="1"/>
        <c:majorTickMark val="none"/>
        <c:minorTickMark val="none"/>
        <c:tickLblPos val="nextTo"/>
        <c:crossAx val="594565432"/>
        <c:crosses val="autoZero"/>
        <c:crossBetween val="between"/>
      </c:valAx>
      <c:valAx>
        <c:axId val="594568960"/>
        <c:scaling>
          <c:orientation val="minMax"/>
        </c:scaling>
        <c:delete val="1"/>
        <c:axPos val="r"/>
        <c:numFmt formatCode="0" sourceLinked="1"/>
        <c:majorTickMark val="out"/>
        <c:minorTickMark val="none"/>
        <c:tickLblPos val="none"/>
        <c:crossAx val="594567000"/>
        <c:crosses val="max"/>
        <c:crossBetween val="between"/>
      </c:valAx>
      <c:catAx>
        <c:axId val="594567000"/>
        <c:scaling>
          <c:orientation val="minMax"/>
        </c:scaling>
        <c:delete val="1"/>
        <c:axPos val="b"/>
        <c:numFmt formatCode="General" sourceLinked="1"/>
        <c:majorTickMark val="out"/>
        <c:minorTickMark val="none"/>
        <c:tickLblPos val="none"/>
        <c:crossAx val="594568960"/>
        <c:crosses val="autoZero"/>
        <c:auto val="1"/>
        <c:lblAlgn val="ctr"/>
        <c:lblOffset val="100"/>
        <c:noMultiLvlLbl val="0"/>
      </c:catAx>
      <c:spPr>
        <a:solidFill>
          <a:srgbClr val="C0504D">
            <a:lumMod val="20000"/>
            <a:lumOff val="80000"/>
            <a:alpha val="25000"/>
          </a:srgbClr>
        </a:solidFill>
      </c:spPr>
    </c:plotArea>
    <c:legend>
      <c:legendPos val="b"/>
      <c:legendEntry>
        <c:idx val="0"/>
        <c:delete val="1"/>
      </c:legendEntry>
      <c:legendEntry>
        <c:idx val="1"/>
        <c:delete val="1"/>
      </c:legendEntry>
      <c:layout>
        <c:manualLayout>
          <c:xMode val="edge"/>
          <c:yMode val="edge"/>
          <c:x val="0.38052668416448743"/>
          <c:y val="0.91628280839894949"/>
          <c:w val="0.23894663167104338"/>
          <c:h val="8.3717191601050026E-2"/>
        </c:manualLayout>
      </c:layout>
      <c:overlay val="0"/>
    </c:legend>
    <c:plotVisOnly val="1"/>
    <c:dispBlanksAs val="gap"/>
    <c:showDLblsOverMax val="0"/>
  </c:chart>
  <c:spPr>
    <a:solidFill>
      <a:srgbClr val="C0504D">
        <a:lumMod val="20000"/>
        <a:lumOff val="80000"/>
        <a:alpha val="50000"/>
      </a:srgbClr>
    </a:solidFill>
  </c:spPr>
  <c:printSettings>
    <c:headerFooter/>
    <c:pageMargins b="0.75000000000000544" l="0.70000000000000062" r="0.70000000000000062" t="0.75000000000000544"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Formulas!$AO$46</c:f>
          <c:strCache>
            <c:ptCount val="1"/>
            <c:pt idx="0">
              <c:v>15B. Permanent Housing Exits that "Stick"
Family Households</c:v>
            </c:pt>
          </c:strCache>
        </c:strRef>
      </c:tx>
      <c:layout>
        <c:manualLayout>
          <c:xMode val="edge"/>
          <c:yMode val="edge"/>
          <c:x val="1.7690451137539987E-3"/>
          <c:y val="0"/>
        </c:manualLayout>
      </c:layout>
      <c:overlay val="0"/>
      <c:txPr>
        <a:bodyPr/>
        <a:lstStyle/>
        <a:p>
          <a:pPr algn="l">
            <a:defRPr sz="1200"/>
          </a:pPr>
          <a:endParaRPr lang="en-US"/>
        </a:p>
      </c:txPr>
    </c:title>
    <c:autoTitleDeleted val="0"/>
    <c:plotArea>
      <c:layout>
        <c:manualLayout>
          <c:layoutTarget val="inner"/>
          <c:xMode val="edge"/>
          <c:yMode val="edge"/>
          <c:x val="8.6071741032370933E-2"/>
          <c:y val="0.19480351414406533"/>
          <c:w val="0.88337270341207352"/>
          <c:h val="0.63790682414698163"/>
        </c:manualLayout>
      </c:layout>
      <c:barChart>
        <c:barDir val="col"/>
        <c:grouping val="clustered"/>
        <c:varyColors val="0"/>
        <c:ser>
          <c:idx val="0"/>
          <c:order val="0"/>
          <c:tx>
            <c:strRef>
              <c:f>Formulas!$AQ$45</c:f>
              <c:strCache>
                <c:ptCount val="1"/>
                <c:pt idx="0">
                  <c:v>Current</c:v>
                </c:pt>
              </c:strCache>
            </c:strRef>
          </c:tx>
          <c:invertIfNegative val="0"/>
          <c:dLbls>
            <c:delete val="1"/>
          </c:dLbls>
          <c:cat>
            <c:strRef>
              <c:f>Formulas!$AP$46:$AP$49</c:f>
              <c:strCache>
                <c:ptCount val="4"/>
                <c:pt idx="0">
                  <c:v>ES</c:v>
                </c:pt>
                <c:pt idx="1">
                  <c:v>TH</c:v>
                </c:pt>
                <c:pt idx="2">
                  <c:v>RR</c:v>
                </c:pt>
                <c:pt idx="3">
                  <c:v>All Programs</c:v>
                </c:pt>
              </c:strCache>
            </c:strRef>
          </c:cat>
          <c:val>
            <c:numRef>
              <c:f>Formulas!$AQ$46:$AQ$49</c:f>
              <c:numCache>
                <c:formatCode>#,##0</c:formatCode>
                <c:ptCount val="4"/>
                <c:pt idx="0">
                  <c:v>122</c:v>
                </c:pt>
                <c:pt idx="1">
                  <c:v>144</c:v>
                </c:pt>
                <c:pt idx="2">
                  <c:v>226</c:v>
                </c:pt>
                <c:pt idx="3" formatCode="General">
                  <c:v>492</c:v>
                </c:pt>
              </c:numCache>
            </c:numRef>
          </c:val>
        </c:ser>
        <c:ser>
          <c:idx val="1"/>
          <c:order val="1"/>
          <c:tx>
            <c:strRef>
              <c:f>Formulas!$AR$45</c:f>
              <c:strCache>
                <c:ptCount val="1"/>
                <c:pt idx="0">
                  <c:v>New</c:v>
                </c:pt>
              </c:strCache>
            </c:strRef>
          </c:tx>
          <c:invertIfNegative val="0"/>
          <c:dLbls>
            <c:dLbl>
              <c:idx val="0"/>
              <c:tx>
                <c:strRef>
                  <c:f>Formulas!$AS$46</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{9F84D25F-E090-4EFF-A9BB-DD35EACA9D21}</c15:txfldGUID>
                      <c15:f>Formulas!$AS$46</c15:f>
                      <c15:dlblFieldTableCache>
                        <c:ptCount val="1"/>
                      </c15:dlblFieldTableCache>
                    </c15:dlblFTEntry>
                  </c15:dlblFieldTable>
                  <c15:showDataLabelsRange val="0"/>
                </c:ext>
              </c:extLst>
            </c:dLbl>
            <c:dLbl>
              <c:idx val="1"/>
              <c:tx>
                <c:strRef>
                  <c:f>Formulas!$AS$47</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{7201367E-723E-4017-8A08-E0E338F607A7}</c15:txfldGUID>
                      <c15:f>Formulas!$AS$47</c15:f>
                      <c15:dlblFieldTableCache>
                        <c:ptCount val="1"/>
                      </c15:dlblFieldTableCache>
                    </c15:dlblFTEntry>
                  </c15:dlblFieldTable>
                  <c15:showDataLabelsRange val="0"/>
                </c:ext>
              </c:extLst>
            </c:dLbl>
            <c:dLbl>
              <c:idx val="2"/>
              <c:tx>
                <c:strRef>
                  <c:f>Formulas!$AS$48</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{F95CEB80-CEF6-4D20-877C-6C3DC1A34F73}</c15:txfldGUID>
                      <c15:f>Formulas!$AS$48</c15:f>
                      <c15:dlblFieldTableCache>
                        <c:ptCount val="1"/>
                      </c15:dlblFieldTableCache>
                    </c15:dlblFTEntry>
                  </c15:dlblFieldTable>
                  <c15:showDataLabelsRange val="0"/>
                </c:ext>
              </c:extLst>
            </c:dLbl>
            <c:dLbl>
              <c:idx val="3"/>
              <c:tx>
                <c:strRef>
                  <c:f>Formulas!$AS$49</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{2E210355-1E42-4942-A8CB-9A1320AA56D1}</c15:txfldGUID>
                      <c15:f>Formulas!$AS$49</c15:f>
                      <c15:dlblFieldTableCache>
                        <c:ptCount val="1"/>
                      </c15:dlblFieldTableCache>
                    </c15:dlblFTEntry>
                  </c15:dlblFieldTable>
                  <c15:showDataLabelsRange val="0"/>
                </c:ext>
              </c:extLst>
            </c:dLbl>
            <c:spPr>
              <a:noFill/>
              <a:ln>
                <a:noFill/>
              </a:ln>
              <a:effectLst/>
            </c:spPr>
            <c:txPr>
              <a:bodyPr/>
              <a:lstStyle/>
              <a:p>
                <a:pPr>
                  <a:defRPr sz="1100"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Formulas!$AP$46:$AP$49</c:f>
              <c:strCache>
                <c:ptCount val="4"/>
                <c:pt idx="0">
                  <c:v>ES</c:v>
                </c:pt>
                <c:pt idx="1">
                  <c:v>TH</c:v>
                </c:pt>
                <c:pt idx="2">
                  <c:v>RR</c:v>
                </c:pt>
                <c:pt idx="3">
                  <c:v>All Programs</c:v>
                </c:pt>
              </c:strCache>
            </c:strRef>
          </c:cat>
          <c:val>
            <c:numRef>
              <c:f>Formulas!$AR$46:$AR$49</c:f>
              <c:numCache>
                <c:formatCode>0</c:formatCode>
                <c:ptCount val="4"/>
                <c:pt idx="0">
                  <c:v>122</c:v>
                </c:pt>
                <c:pt idx="1">
                  <c:v>143.99999999999997</c:v>
                </c:pt>
                <c:pt idx="2">
                  <c:v>226</c:v>
                </c:pt>
                <c:pt idx="3" formatCode="General">
                  <c:v>492</c:v>
                </c:pt>
              </c:numCache>
            </c:numRef>
          </c:val>
        </c:ser>
        <c:dLbls>
          <c:showLegendKey val="0"/>
          <c:showVal val="1"/>
          <c:showCatName val="0"/>
          <c:showSerName val="0"/>
          <c:showPercent val="0"/>
          <c:showBubbleSize val="0"/>
        </c:dLbls>
        <c:gapWidth val="75"/>
        <c:axId val="594570528"/>
        <c:axId val="594570920"/>
      </c:barChart>
      <c:barChart>
        <c:barDir val="col"/>
        <c:grouping val="clustered"/>
        <c:varyColors val="0"/>
        <c:ser>
          <c:idx val="2"/>
          <c:order val="2"/>
          <c:tx>
            <c:strRef>
              <c:f>Formulas!$AT$45</c:f>
              <c:strCache>
                <c:ptCount val="1"/>
                <c:pt idx="0">
                  <c:v>Current</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Formulas!$AP$46:$AP$49</c:f>
              <c:strCache>
                <c:ptCount val="4"/>
                <c:pt idx="0">
                  <c:v>ES</c:v>
                </c:pt>
                <c:pt idx="1">
                  <c:v>TH</c:v>
                </c:pt>
                <c:pt idx="2">
                  <c:v>RR</c:v>
                </c:pt>
                <c:pt idx="3">
                  <c:v>All Programs</c:v>
                </c:pt>
              </c:strCache>
            </c:strRef>
          </c:cat>
          <c:val>
            <c:numRef>
              <c:f>Formulas!$AT$46:$AT$49</c:f>
              <c:numCache>
                <c:formatCode>0</c:formatCode>
                <c:ptCount val="4"/>
                <c:pt idx="0">
                  <c:v>122</c:v>
                </c:pt>
                <c:pt idx="1">
                  <c:v>144</c:v>
                </c:pt>
                <c:pt idx="2">
                  <c:v>226</c:v>
                </c:pt>
                <c:pt idx="3">
                  <c:v>492</c:v>
                </c:pt>
              </c:numCache>
            </c:numRef>
          </c:val>
        </c:ser>
        <c:ser>
          <c:idx val="3"/>
          <c:order val="3"/>
          <c:tx>
            <c:strRef>
              <c:f>Formulas!$AU$45</c:f>
              <c:strCache>
                <c:ptCount val="1"/>
                <c:pt idx="0">
                  <c:v>New</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Formulas!$AP$46:$AP$49</c:f>
              <c:strCache>
                <c:ptCount val="4"/>
                <c:pt idx="0">
                  <c:v>ES</c:v>
                </c:pt>
                <c:pt idx="1">
                  <c:v>TH</c:v>
                </c:pt>
                <c:pt idx="2">
                  <c:v>RR</c:v>
                </c:pt>
                <c:pt idx="3">
                  <c:v>All Programs</c:v>
                </c:pt>
              </c:strCache>
            </c:strRef>
          </c:cat>
          <c:val>
            <c:numRef>
              <c:f>Formulas!$AU$46:$AU$49</c:f>
              <c:numCache>
                <c:formatCode>0</c:formatCode>
                <c:ptCount val="4"/>
                <c:pt idx="0">
                  <c:v>122</c:v>
                </c:pt>
                <c:pt idx="1">
                  <c:v>143.99999999999997</c:v>
                </c:pt>
                <c:pt idx="2">
                  <c:v>226</c:v>
                </c:pt>
                <c:pt idx="3">
                  <c:v>492</c:v>
                </c:pt>
              </c:numCache>
            </c:numRef>
          </c:val>
        </c:ser>
        <c:dLbls>
          <c:showLegendKey val="0"/>
          <c:showVal val="0"/>
          <c:showCatName val="0"/>
          <c:showSerName val="0"/>
          <c:showPercent val="0"/>
          <c:showBubbleSize val="0"/>
        </c:dLbls>
        <c:gapWidth val="75"/>
        <c:axId val="594564648"/>
        <c:axId val="594570136"/>
      </c:barChart>
      <c:catAx>
        <c:axId val="594570528"/>
        <c:scaling>
          <c:orientation val="minMax"/>
        </c:scaling>
        <c:delete val="0"/>
        <c:axPos val="b"/>
        <c:numFmt formatCode="General" sourceLinked="0"/>
        <c:majorTickMark val="none"/>
        <c:minorTickMark val="none"/>
        <c:tickLblPos val="nextTo"/>
        <c:crossAx val="594570920"/>
        <c:crosses val="autoZero"/>
        <c:auto val="1"/>
        <c:lblAlgn val="ctr"/>
        <c:lblOffset val="100"/>
        <c:noMultiLvlLbl val="0"/>
      </c:catAx>
      <c:valAx>
        <c:axId val="594570920"/>
        <c:scaling>
          <c:orientation val="minMax"/>
        </c:scaling>
        <c:delete val="0"/>
        <c:axPos val="l"/>
        <c:majorGridlines/>
        <c:numFmt formatCode="#,##0" sourceLinked="1"/>
        <c:majorTickMark val="none"/>
        <c:minorTickMark val="none"/>
        <c:tickLblPos val="nextTo"/>
        <c:crossAx val="594570528"/>
        <c:crosses val="autoZero"/>
        <c:crossBetween val="between"/>
      </c:valAx>
      <c:valAx>
        <c:axId val="594570136"/>
        <c:scaling>
          <c:orientation val="minMax"/>
        </c:scaling>
        <c:delete val="1"/>
        <c:axPos val="r"/>
        <c:numFmt formatCode="0" sourceLinked="1"/>
        <c:majorTickMark val="out"/>
        <c:minorTickMark val="none"/>
        <c:tickLblPos val="none"/>
        <c:crossAx val="594564648"/>
        <c:crosses val="max"/>
        <c:crossBetween val="between"/>
      </c:valAx>
      <c:catAx>
        <c:axId val="594564648"/>
        <c:scaling>
          <c:orientation val="minMax"/>
        </c:scaling>
        <c:delete val="1"/>
        <c:axPos val="b"/>
        <c:numFmt formatCode="General" sourceLinked="1"/>
        <c:majorTickMark val="out"/>
        <c:minorTickMark val="none"/>
        <c:tickLblPos val="none"/>
        <c:crossAx val="594570136"/>
        <c:crosses val="autoZero"/>
        <c:auto val="1"/>
        <c:lblAlgn val="ctr"/>
        <c:lblOffset val="100"/>
        <c:noMultiLvlLbl val="0"/>
      </c:catAx>
      <c:spPr>
        <a:solidFill>
          <a:srgbClr val="FFFF99">
            <a:alpha val="25000"/>
          </a:srgbClr>
        </a:solidFill>
      </c:spPr>
    </c:plotArea>
    <c:legend>
      <c:legendPos val="b"/>
      <c:legendEntry>
        <c:idx val="0"/>
        <c:delete val="1"/>
      </c:legendEntry>
      <c:legendEntry>
        <c:idx val="1"/>
        <c:delete val="1"/>
      </c:legendEntry>
      <c:layout>
        <c:manualLayout>
          <c:xMode val="edge"/>
          <c:yMode val="edge"/>
          <c:x val="0.3971933508311461"/>
          <c:y val="0.91628280839894949"/>
          <c:w val="0.23894663167104338"/>
          <c:h val="8.3717191601050026E-2"/>
        </c:manualLayout>
      </c:layout>
      <c:overlay val="0"/>
    </c:legend>
    <c:plotVisOnly val="1"/>
    <c:dispBlanksAs val="gap"/>
    <c:showDLblsOverMax val="0"/>
  </c:chart>
  <c:spPr>
    <a:solidFill>
      <a:srgbClr val="FFFF99">
        <a:alpha val="50000"/>
      </a:srgbClr>
    </a:solidFill>
  </c:spPr>
  <c:printSettings>
    <c:headerFooter/>
    <c:pageMargins b="0.75000000000000566" l="0.70000000000000062" r="0.70000000000000062" t="0.75000000000000566"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Formulas!$AO$60</c:f>
          <c:strCache>
            <c:ptCount val="1"/>
            <c:pt idx="0">
              <c:v>15C. Permanent Housing Exits that "Stick"
All Households</c:v>
            </c:pt>
          </c:strCache>
        </c:strRef>
      </c:tx>
      <c:layout>
        <c:manualLayout>
          <c:xMode val="edge"/>
          <c:yMode val="edge"/>
          <c:x val="4.4735543658017034E-3"/>
          <c:y val="9.2820053036907647E-3"/>
        </c:manualLayout>
      </c:layout>
      <c:overlay val="0"/>
      <c:txPr>
        <a:bodyPr/>
        <a:lstStyle/>
        <a:p>
          <a:pPr algn="l">
            <a:defRPr sz="1200"/>
          </a:pPr>
          <a:endParaRPr lang="en-US"/>
        </a:p>
      </c:txPr>
    </c:title>
    <c:autoTitleDeleted val="0"/>
    <c:plotArea>
      <c:layout>
        <c:manualLayout>
          <c:layoutTarget val="inner"/>
          <c:xMode val="edge"/>
          <c:yMode val="edge"/>
          <c:x val="0.10708573928259071"/>
          <c:y val="0.19480351414406533"/>
          <c:w val="0.86235870516185453"/>
          <c:h val="0.64253645377661128"/>
        </c:manualLayout>
      </c:layout>
      <c:barChart>
        <c:barDir val="col"/>
        <c:grouping val="clustered"/>
        <c:varyColors val="0"/>
        <c:ser>
          <c:idx val="0"/>
          <c:order val="0"/>
          <c:tx>
            <c:strRef>
              <c:f>Formulas!$AQ$59</c:f>
              <c:strCache>
                <c:ptCount val="1"/>
                <c:pt idx="0">
                  <c:v>Current</c:v>
                </c:pt>
              </c:strCache>
            </c:strRef>
          </c:tx>
          <c:invertIfNegative val="0"/>
          <c:dLbls>
            <c:delete val="1"/>
          </c:dLbls>
          <c:cat>
            <c:strRef>
              <c:f>Formulas!$AP$60:$AP$63</c:f>
              <c:strCache>
                <c:ptCount val="4"/>
                <c:pt idx="0">
                  <c:v>ES</c:v>
                </c:pt>
                <c:pt idx="1">
                  <c:v>TH</c:v>
                </c:pt>
                <c:pt idx="2">
                  <c:v>RR</c:v>
                </c:pt>
                <c:pt idx="3">
                  <c:v>All Programs</c:v>
                </c:pt>
              </c:strCache>
            </c:strRef>
          </c:cat>
          <c:val>
            <c:numRef>
              <c:f>Formulas!$AQ$60:$AQ$63</c:f>
              <c:numCache>
                <c:formatCode>#,##0</c:formatCode>
                <c:ptCount val="4"/>
                <c:pt idx="0">
                  <c:v>348</c:v>
                </c:pt>
                <c:pt idx="1">
                  <c:v>235</c:v>
                </c:pt>
                <c:pt idx="2">
                  <c:v>328</c:v>
                </c:pt>
                <c:pt idx="3" formatCode="General">
                  <c:v>911</c:v>
                </c:pt>
              </c:numCache>
            </c:numRef>
          </c:val>
        </c:ser>
        <c:ser>
          <c:idx val="1"/>
          <c:order val="1"/>
          <c:tx>
            <c:strRef>
              <c:f>Formulas!$AR$59</c:f>
              <c:strCache>
                <c:ptCount val="1"/>
                <c:pt idx="0">
                  <c:v>New</c:v>
                </c:pt>
              </c:strCache>
            </c:strRef>
          </c:tx>
          <c:invertIfNegative val="0"/>
          <c:dLbls>
            <c:dLbl>
              <c:idx val="0"/>
              <c:tx>
                <c:strRef>
                  <c:f>Formulas!$AS$60</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{CDAEDDE1-3F87-45A3-9653-719540C2F462}</c15:txfldGUID>
                      <c15:f>Formulas!$AS$60</c15:f>
                      <c15:dlblFieldTableCache>
                        <c:ptCount val="1"/>
                      </c15:dlblFieldTableCache>
                    </c15:dlblFTEntry>
                  </c15:dlblFieldTable>
                  <c15:showDataLabelsRange val="0"/>
                </c:ext>
              </c:extLst>
            </c:dLbl>
            <c:dLbl>
              <c:idx val="1"/>
              <c:tx>
                <c:strRef>
                  <c:f>Formulas!$AS$61</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{0C5A7161-0D55-44BB-ACEF-D9EF90F4A994}</c15:txfldGUID>
                      <c15:f>Formulas!$AS$61</c15:f>
                      <c15:dlblFieldTableCache>
                        <c:ptCount val="1"/>
                      </c15:dlblFieldTableCache>
                    </c15:dlblFTEntry>
                  </c15:dlblFieldTable>
                  <c15:showDataLabelsRange val="0"/>
                </c:ext>
              </c:extLst>
            </c:dLbl>
            <c:dLbl>
              <c:idx val="2"/>
              <c:tx>
                <c:strRef>
                  <c:f>Formulas!$AS$62</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{7FA5F489-9D0B-47FE-A1EF-ACC809E0E9FB}</c15:txfldGUID>
                      <c15:f>Formulas!$AS$62</c15:f>
                      <c15:dlblFieldTableCache>
                        <c:ptCount val="1"/>
                      </c15:dlblFieldTableCache>
                    </c15:dlblFTEntry>
                  </c15:dlblFieldTable>
                  <c15:showDataLabelsRange val="0"/>
                </c:ext>
              </c:extLst>
            </c:dLbl>
            <c:dLbl>
              <c:idx val="3"/>
              <c:tx>
                <c:strRef>
                  <c:f>Formulas!$AS$63</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{A15F5145-7636-48EA-AA4E-3B1BF2C3FD65}</c15:txfldGUID>
                      <c15:f>Formulas!$AS$63</c15:f>
                      <c15:dlblFieldTableCache>
                        <c:ptCount val="1"/>
                      </c15:dlblFieldTableCache>
                    </c15:dlblFTEntry>
                  </c15:dlblFieldTable>
                  <c15:showDataLabelsRange val="0"/>
                </c:ext>
              </c:extLst>
            </c:dLbl>
            <c:spPr>
              <a:noFill/>
              <a:ln>
                <a:noFill/>
              </a:ln>
              <a:effectLst/>
            </c:spPr>
            <c:txPr>
              <a:bodyPr/>
              <a:lstStyle/>
              <a:p>
                <a:pPr>
                  <a:defRPr sz="1100"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Formulas!$AP$60:$AP$63</c:f>
              <c:strCache>
                <c:ptCount val="4"/>
                <c:pt idx="0">
                  <c:v>ES</c:v>
                </c:pt>
                <c:pt idx="1">
                  <c:v>TH</c:v>
                </c:pt>
                <c:pt idx="2">
                  <c:v>RR</c:v>
                </c:pt>
                <c:pt idx="3">
                  <c:v>All Programs</c:v>
                </c:pt>
              </c:strCache>
            </c:strRef>
          </c:cat>
          <c:val>
            <c:numRef>
              <c:f>Formulas!$AR$60:$AR$63</c:f>
              <c:numCache>
                <c:formatCode>0</c:formatCode>
                <c:ptCount val="4"/>
                <c:pt idx="0">
                  <c:v>348</c:v>
                </c:pt>
                <c:pt idx="1">
                  <c:v>234.99999999999997</c:v>
                </c:pt>
                <c:pt idx="2">
                  <c:v>328</c:v>
                </c:pt>
                <c:pt idx="3" formatCode="General">
                  <c:v>911</c:v>
                </c:pt>
              </c:numCache>
            </c:numRef>
          </c:val>
        </c:ser>
        <c:dLbls>
          <c:showLegendKey val="0"/>
          <c:showVal val="1"/>
          <c:showCatName val="0"/>
          <c:showSerName val="0"/>
          <c:showPercent val="0"/>
          <c:showBubbleSize val="0"/>
        </c:dLbls>
        <c:gapWidth val="75"/>
        <c:axId val="594563864"/>
        <c:axId val="594566216"/>
      </c:barChart>
      <c:barChart>
        <c:barDir val="col"/>
        <c:grouping val="clustered"/>
        <c:varyColors val="0"/>
        <c:ser>
          <c:idx val="2"/>
          <c:order val="2"/>
          <c:tx>
            <c:strRef>
              <c:f>Formulas!$AT$59</c:f>
              <c:strCache>
                <c:ptCount val="1"/>
                <c:pt idx="0">
                  <c:v>Current</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Formulas!$AP$60:$AP$63</c:f>
              <c:strCache>
                <c:ptCount val="4"/>
                <c:pt idx="0">
                  <c:v>ES</c:v>
                </c:pt>
                <c:pt idx="1">
                  <c:v>TH</c:v>
                </c:pt>
                <c:pt idx="2">
                  <c:v>RR</c:v>
                </c:pt>
                <c:pt idx="3">
                  <c:v>All Programs</c:v>
                </c:pt>
              </c:strCache>
            </c:strRef>
          </c:cat>
          <c:val>
            <c:numRef>
              <c:f>Formulas!$AT$60:$AT$63</c:f>
              <c:numCache>
                <c:formatCode>0</c:formatCode>
                <c:ptCount val="4"/>
                <c:pt idx="0">
                  <c:v>348</c:v>
                </c:pt>
                <c:pt idx="1">
                  <c:v>235</c:v>
                </c:pt>
                <c:pt idx="2">
                  <c:v>328</c:v>
                </c:pt>
                <c:pt idx="3">
                  <c:v>911</c:v>
                </c:pt>
              </c:numCache>
            </c:numRef>
          </c:val>
        </c:ser>
        <c:ser>
          <c:idx val="3"/>
          <c:order val="3"/>
          <c:tx>
            <c:strRef>
              <c:f>Formulas!$AU$59</c:f>
              <c:strCache>
                <c:ptCount val="1"/>
                <c:pt idx="0">
                  <c:v>New</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Formulas!$AP$60:$AP$63</c:f>
              <c:strCache>
                <c:ptCount val="4"/>
                <c:pt idx="0">
                  <c:v>ES</c:v>
                </c:pt>
                <c:pt idx="1">
                  <c:v>TH</c:v>
                </c:pt>
                <c:pt idx="2">
                  <c:v>RR</c:v>
                </c:pt>
                <c:pt idx="3">
                  <c:v>All Programs</c:v>
                </c:pt>
              </c:strCache>
            </c:strRef>
          </c:cat>
          <c:val>
            <c:numRef>
              <c:f>Formulas!$AU$60:$AU$63</c:f>
              <c:numCache>
                <c:formatCode>0</c:formatCode>
                <c:ptCount val="4"/>
                <c:pt idx="0">
                  <c:v>348</c:v>
                </c:pt>
                <c:pt idx="1">
                  <c:v>234.99999999999997</c:v>
                </c:pt>
                <c:pt idx="2">
                  <c:v>328</c:v>
                </c:pt>
                <c:pt idx="3">
                  <c:v>911</c:v>
                </c:pt>
              </c:numCache>
            </c:numRef>
          </c:val>
        </c:ser>
        <c:dLbls>
          <c:showLegendKey val="0"/>
          <c:showVal val="0"/>
          <c:showCatName val="0"/>
          <c:showSerName val="0"/>
          <c:showPercent val="0"/>
          <c:showBubbleSize val="0"/>
        </c:dLbls>
        <c:gapWidth val="75"/>
        <c:axId val="598782608"/>
        <c:axId val="598787312"/>
      </c:barChart>
      <c:catAx>
        <c:axId val="594563864"/>
        <c:scaling>
          <c:orientation val="minMax"/>
        </c:scaling>
        <c:delete val="0"/>
        <c:axPos val="b"/>
        <c:numFmt formatCode="General" sourceLinked="0"/>
        <c:majorTickMark val="none"/>
        <c:minorTickMark val="none"/>
        <c:tickLblPos val="nextTo"/>
        <c:crossAx val="594566216"/>
        <c:crosses val="autoZero"/>
        <c:auto val="1"/>
        <c:lblAlgn val="ctr"/>
        <c:lblOffset val="100"/>
        <c:noMultiLvlLbl val="0"/>
      </c:catAx>
      <c:valAx>
        <c:axId val="594566216"/>
        <c:scaling>
          <c:orientation val="minMax"/>
        </c:scaling>
        <c:delete val="0"/>
        <c:axPos val="l"/>
        <c:majorGridlines/>
        <c:numFmt formatCode="#,##0" sourceLinked="1"/>
        <c:majorTickMark val="none"/>
        <c:minorTickMark val="none"/>
        <c:tickLblPos val="nextTo"/>
        <c:crossAx val="594563864"/>
        <c:crosses val="autoZero"/>
        <c:crossBetween val="between"/>
      </c:valAx>
      <c:valAx>
        <c:axId val="598787312"/>
        <c:scaling>
          <c:orientation val="minMax"/>
        </c:scaling>
        <c:delete val="1"/>
        <c:axPos val="r"/>
        <c:numFmt formatCode="0" sourceLinked="1"/>
        <c:majorTickMark val="out"/>
        <c:minorTickMark val="none"/>
        <c:tickLblPos val="none"/>
        <c:crossAx val="598782608"/>
        <c:crosses val="max"/>
        <c:crossBetween val="between"/>
      </c:valAx>
      <c:catAx>
        <c:axId val="598782608"/>
        <c:scaling>
          <c:orientation val="minMax"/>
        </c:scaling>
        <c:delete val="1"/>
        <c:axPos val="b"/>
        <c:numFmt formatCode="General" sourceLinked="1"/>
        <c:majorTickMark val="out"/>
        <c:minorTickMark val="none"/>
        <c:tickLblPos val="none"/>
        <c:crossAx val="598787312"/>
        <c:crosses val="autoZero"/>
        <c:auto val="1"/>
        <c:lblAlgn val="ctr"/>
        <c:lblOffset val="100"/>
        <c:noMultiLvlLbl val="0"/>
      </c:catAx>
      <c:spPr>
        <a:solidFill>
          <a:sysClr val="window" lastClr="FFFFFF">
            <a:lumMod val="95000"/>
          </a:sysClr>
        </a:solidFill>
      </c:spPr>
    </c:plotArea>
    <c:legend>
      <c:legendPos val="b"/>
      <c:legendEntry>
        <c:idx val="0"/>
        <c:delete val="1"/>
      </c:legendEntry>
      <c:legendEntry>
        <c:idx val="1"/>
        <c:delete val="1"/>
      </c:legendEntry>
      <c:layout>
        <c:manualLayout>
          <c:xMode val="edge"/>
          <c:yMode val="edge"/>
          <c:x val="0.38608223972003847"/>
          <c:y val="0.91628280839894949"/>
          <c:w val="0.23894663167104338"/>
          <c:h val="8.3717191601050026E-2"/>
        </c:manualLayout>
      </c:layout>
      <c:overlay val="0"/>
    </c:legend>
    <c:plotVisOnly val="1"/>
    <c:dispBlanksAs val="gap"/>
    <c:showDLblsOverMax val="0"/>
  </c:chart>
  <c:spPr>
    <a:solidFill>
      <a:schemeClr val="bg1">
        <a:lumMod val="95000"/>
        <a:alpha val="50000"/>
      </a:schemeClr>
    </a:solidFill>
  </c:spPr>
  <c:printSettings>
    <c:headerFooter/>
    <c:pageMargins b="0.75000000000000566" l="0.70000000000000062" r="0.70000000000000062" t="0.75000000000000566"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Formulas!$BD$42</c:f>
          <c:strCache>
            <c:ptCount val="1"/>
            <c:pt idx="0">
              <c:v>16B. Change in Permanent Housing Exits
Family Households</c:v>
            </c:pt>
          </c:strCache>
        </c:strRef>
      </c:tx>
      <c:layout>
        <c:manualLayout>
          <c:xMode val="edge"/>
          <c:yMode val="edge"/>
          <c:x val="3.6915768691853173E-3"/>
          <c:y val="4.6258506374749955E-3"/>
        </c:manualLayout>
      </c:layout>
      <c:overlay val="0"/>
      <c:txPr>
        <a:bodyPr/>
        <a:lstStyle/>
        <a:p>
          <a:pPr algn="l">
            <a:defRPr sz="1200"/>
          </a:pPr>
          <a:endParaRPr lang="en-US"/>
        </a:p>
      </c:txPr>
    </c:title>
    <c:autoTitleDeleted val="0"/>
    <c:plotArea>
      <c:layout>
        <c:manualLayout>
          <c:layoutTarget val="inner"/>
          <c:xMode val="edge"/>
          <c:yMode val="edge"/>
          <c:x val="0.1070857392825907"/>
          <c:y val="0.19464450337850867"/>
          <c:w val="0.86235870516185453"/>
          <c:h val="0.6520799390699038"/>
        </c:manualLayout>
      </c:layout>
      <c:barChart>
        <c:barDir val="col"/>
        <c:grouping val="clustered"/>
        <c:varyColors val="0"/>
        <c:ser>
          <c:idx val="2"/>
          <c:order val="2"/>
          <c:tx>
            <c:strRef>
              <c:f>Formulas!$BI$41</c:f>
              <c:strCache>
                <c:ptCount val="1"/>
                <c:pt idx="0">
                  <c:v>Current PH Exits</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Formulas!$BE$42:$BE$45</c:f>
              <c:strCache>
                <c:ptCount val="4"/>
                <c:pt idx="0">
                  <c:v>ES</c:v>
                </c:pt>
                <c:pt idx="1">
                  <c:v>TH</c:v>
                </c:pt>
                <c:pt idx="2">
                  <c:v>RR</c:v>
                </c:pt>
                <c:pt idx="3">
                  <c:v>All Programs</c:v>
                </c:pt>
              </c:strCache>
            </c:strRef>
          </c:cat>
          <c:val>
            <c:numRef>
              <c:f>Formulas!$BI$42:$BI$45</c:f>
              <c:numCache>
                <c:formatCode>#,##0</c:formatCode>
                <c:ptCount val="4"/>
                <c:pt idx="0">
                  <c:v>137</c:v>
                </c:pt>
                <c:pt idx="1">
                  <c:v>158</c:v>
                </c:pt>
                <c:pt idx="2">
                  <c:v>235</c:v>
                </c:pt>
                <c:pt idx="3">
                  <c:v>530</c:v>
                </c:pt>
              </c:numCache>
            </c:numRef>
          </c:val>
        </c:ser>
        <c:ser>
          <c:idx val="3"/>
          <c:order val="3"/>
          <c:tx>
            <c:strRef>
              <c:f>Formulas!$BJ$41</c:f>
              <c:strCache>
                <c:ptCount val="1"/>
                <c:pt idx="0">
                  <c:v>New PH Exits</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Formulas!$BE$42:$BE$45</c:f>
              <c:strCache>
                <c:ptCount val="4"/>
                <c:pt idx="0">
                  <c:v>ES</c:v>
                </c:pt>
                <c:pt idx="1">
                  <c:v>TH</c:v>
                </c:pt>
                <c:pt idx="2">
                  <c:v>RR</c:v>
                </c:pt>
                <c:pt idx="3">
                  <c:v>All Programs</c:v>
                </c:pt>
              </c:strCache>
            </c:strRef>
          </c:cat>
          <c:val>
            <c:numRef>
              <c:f>Formulas!$BJ$42:$BJ$45</c:f>
              <c:numCache>
                <c:formatCode>#,##0</c:formatCode>
                <c:ptCount val="4"/>
                <c:pt idx="0">
                  <c:v>136.99999999999997</c:v>
                </c:pt>
                <c:pt idx="1">
                  <c:v>158.00000000000003</c:v>
                </c:pt>
                <c:pt idx="2">
                  <c:v>235</c:v>
                </c:pt>
                <c:pt idx="3">
                  <c:v>530</c:v>
                </c:pt>
              </c:numCache>
            </c:numRef>
          </c:val>
        </c:ser>
        <c:dLbls>
          <c:showLegendKey val="0"/>
          <c:showVal val="1"/>
          <c:showCatName val="0"/>
          <c:showSerName val="0"/>
          <c:showPercent val="0"/>
          <c:showBubbleSize val="0"/>
        </c:dLbls>
        <c:gapWidth val="75"/>
        <c:axId val="598788488"/>
        <c:axId val="598776728"/>
      </c:barChart>
      <c:barChart>
        <c:barDir val="col"/>
        <c:grouping val="clustered"/>
        <c:varyColors val="0"/>
        <c:ser>
          <c:idx val="0"/>
          <c:order val="0"/>
          <c:tx>
            <c:strRef>
              <c:f>Formulas!$BF$41</c:f>
              <c:strCache>
                <c:ptCount val="1"/>
                <c:pt idx="0">
                  <c:v>Current PH Exits</c:v>
                </c:pt>
              </c:strCache>
            </c:strRef>
          </c:tx>
          <c:invertIfNegative val="0"/>
          <c:cat>
            <c:strRef>
              <c:f>Formulas!$BE$42:$BE$45</c:f>
              <c:strCache>
                <c:ptCount val="4"/>
                <c:pt idx="0">
                  <c:v>ES</c:v>
                </c:pt>
                <c:pt idx="1">
                  <c:v>TH</c:v>
                </c:pt>
                <c:pt idx="2">
                  <c:v>RR</c:v>
                </c:pt>
                <c:pt idx="3">
                  <c:v>All Programs</c:v>
                </c:pt>
              </c:strCache>
            </c:strRef>
          </c:cat>
          <c:val>
            <c:numRef>
              <c:f>Formulas!$BF$42:$BF$45</c:f>
              <c:numCache>
                <c:formatCode>#,##0</c:formatCode>
                <c:ptCount val="4"/>
                <c:pt idx="0">
                  <c:v>137</c:v>
                </c:pt>
                <c:pt idx="1">
                  <c:v>158</c:v>
                </c:pt>
                <c:pt idx="2">
                  <c:v>235</c:v>
                </c:pt>
                <c:pt idx="3">
                  <c:v>530</c:v>
                </c:pt>
              </c:numCache>
            </c:numRef>
          </c:val>
        </c:ser>
        <c:ser>
          <c:idx val="1"/>
          <c:order val="1"/>
          <c:tx>
            <c:strRef>
              <c:f>Formulas!$BG$41</c:f>
              <c:strCache>
                <c:ptCount val="1"/>
                <c:pt idx="0">
                  <c:v>New PH Exits</c:v>
                </c:pt>
              </c:strCache>
            </c:strRef>
          </c:tx>
          <c:invertIfNegative val="0"/>
          <c:dLbls>
            <c:dLbl>
              <c:idx val="0"/>
              <c:tx>
                <c:strRef>
                  <c:f>Formulas!$BH$42</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{08E98A0F-780E-4130-8EC0-9353DF47D98F}</c15:txfldGUID>
                      <c15:f>Formulas!$BH$42</c15:f>
                      <c15:dlblFieldTableCache>
                        <c:ptCount val="1"/>
                      </c15:dlblFieldTableCache>
                    </c15:dlblFTEntry>
                  </c15:dlblFieldTable>
                  <c15:showDataLabelsRange val="0"/>
                </c:ext>
              </c:extLst>
            </c:dLbl>
            <c:dLbl>
              <c:idx val="1"/>
              <c:tx>
                <c:strRef>
                  <c:f>Formulas!$BH$43</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{7F41331D-0269-4F32-9792-3FC1EF31BED4}</c15:txfldGUID>
                      <c15:f>Formulas!$BH$43</c15:f>
                      <c15:dlblFieldTableCache>
                        <c:ptCount val="1"/>
                      </c15:dlblFieldTableCache>
                    </c15:dlblFTEntry>
                  </c15:dlblFieldTable>
                  <c15:showDataLabelsRange val="0"/>
                </c:ext>
              </c:extLst>
            </c:dLbl>
            <c:dLbl>
              <c:idx val="2"/>
              <c:tx>
                <c:strRef>
                  <c:f>Formulas!$BH$44</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{296F6F34-FB43-41D5-83C5-C8713CC3D917}</c15:txfldGUID>
                      <c15:f>Formulas!$BH$44</c15:f>
                      <c15:dlblFieldTableCache>
                        <c:ptCount val="1"/>
                      </c15:dlblFieldTableCache>
                    </c15:dlblFTEntry>
                  </c15:dlblFieldTable>
                  <c15:showDataLabelsRange val="0"/>
                </c:ext>
              </c:extLst>
            </c:dLbl>
            <c:dLbl>
              <c:idx val="3"/>
              <c:tx>
                <c:strRef>
                  <c:f>Formulas!$BH$45</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{62022D89-8A25-4804-A5D4-4F07C6D13353}</c15:txfldGUID>
                      <c15:f>Formulas!$BH$45</c15:f>
                      <c15:dlblFieldTableCache>
                        <c:ptCount val="1"/>
                      </c15:dlblFieldTableCache>
                    </c15:dlblFTEntry>
                  </c15:dlblFieldTable>
                  <c15:showDataLabelsRange val="0"/>
                </c:ext>
              </c:extLst>
            </c:dLbl>
            <c:spPr>
              <a:noFill/>
              <a:ln>
                <a:noFill/>
              </a:ln>
              <a:effectLst/>
            </c:spPr>
            <c:txPr>
              <a:bodyPr/>
              <a:lstStyle/>
              <a:p>
                <a:pPr>
                  <a:defRPr sz="1100"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Formulas!$BE$42:$BE$45</c:f>
              <c:strCache>
                <c:ptCount val="4"/>
                <c:pt idx="0">
                  <c:v>ES</c:v>
                </c:pt>
                <c:pt idx="1">
                  <c:v>TH</c:v>
                </c:pt>
                <c:pt idx="2">
                  <c:v>RR</c:v>
                </c:pt>
                <c:pt idx="3">
                  <c:v>All Programs</c:v>
                </c:pt>
              </c:strCache>
            </c:strRef>
          </c:cat>
          <c:val>
            <c:numRef>
              <c:f>Formulas!$BG$42:$BG$45</c:f>
              <c:numCache>
                <c:formatCode>#,##0</c:formatCode>
                <c:ptCount val="4"/>
                <c:pt idx="0">
                  <c:v>136.99999999999997</c:v>
                </c:pt>
                <c:pt idx="1">
                  <c:v>158.00000000000003</c:v>
                </c:pt>
                <c:pt idx="2">
                  <c:v>235</c:v>
                </c:pt>
                <c:pt idx="3">
                  <c:v>530</c:v>
                </c:pt>
              </c:numCache>
            </c:numRef>
          </c:val>
        </c:ser>
        <c:dLbls>
          <c:showLegendKey val="0"/>
          <c:showVal val="0"/>
          <c:showCatName val="0"/>
          <c:showSerName val="0"/>
          <c:showPercent val="0"/>
          <c:showBubbleSize val="0"/>
        </c:dLbls>
        <c:gapWidth val="75"/>
        <c:axId val="598787704"/>
        <c:axId val="598783392"/>
      </c:barChart>
      <c:catAx>
        <c:axId val="598788488"/>
        <c:scaling>
          <c:orientation val="minMax"/>
        </c:scaling>
        <c:delete val="0"/>
        <c:axPos val="b"/>
        <c:numFmt formatCode="General" sourceLinked="0"/>
        <c:majorTickMark val="none"/>
        <c:minorTickMark val="none"/>
        <c:tickLblPos val="nextTo"/>
        <c:crossAx val="598776728"/>
        <c:crosses val="autoZero"/>
        <c:auto val="1"/>
        <c:lblAlgn val="ctr"/>
        <c:lblOffset val="100"/>
        <c:noMultiLvlLbl val="0"/>
      </c:catAx>
      <c:valAx>
        <c:axId val="598776728"/>
        <c:scaling>
          <c:orientation val="minMax"/>
        </c:scaling>
        <c:delete val="0"/>
        <c:axPos val="l"/>
        <c:majorGridlines/>
        <c:numFmt formatCode="#,##0" sourceLinked="1"/>
        <c:majorTickMark val="none"/>
        <c:minorTickMark val="none"/>
        <c:tickLblPos val="nextTo"/>
        <c:crossAx val="598788488"/>
        <c:crosses val="autoZero"/>
        <c:crossBetween val="between"/>
      </c:valAx>
      <c:valAx>
        <c:axId val="598783392"/>
        <c:scaling>
          <c:orientation val="minMax"/>
        </c:scaling>
        <c:delete val="1"/>
        <c:axPos val="r"/>
        <c:numFmt formatCode="#,##0" sourceLinked="1"/>
        <c:majorTickMark val="out"/>
        <c:minorTickMark val="none"/>
        <c:tickLblPos val="none"/>
        <c:crossAx val="598787704"/>
        <c:crosses val="max"/>
        <c:crossBetween val="between"/>
      </c:valAx>
      <c:catAx>
        <c:axId val="598787704"/>
        <c:scaling>
          <c:orientation val="minMax"/>
        </c:scaling>
        <c:delete val="1"/>
        <c:axPos val="b"/>
        <c:numFmt formatCode="General" sourceLinked="1"/>
        <c:majorTickMark val="out"/>
        <c:minorTickMark val="none"/>
        <c:tickLblPos val="none"/>
        <c:crossAx val="598783392"/>
        <c:crosses val="autoZero"/>
        <c:auto val="1"/>
        <c:lblAlgn val="ctr"/>
        <c:lblOffset val="100"/>
        <c:noMultiLvlLbl val="0"/>
      </c:catAx>
      <c:spPr>
        <a:solidFill>
          <a:srgbClr val="FFFF99">
            <a:alpha val="25000"/>
          </a:srgbClr>
        </a:solidFill>
      </c:spPr>
    </c:plotArea>
    <c:legend>
      <c:legendPos val="b"/>
      <c:legendEntry>
        <c:idx val="0"/>
        <c:delete val="1"/>
      </c:legendEntry>
      <c:legendEntry>
        <c:idx val="1"/>
        <c:delete val="1"/>
      </c:legendEntry>
      <c:layout>
        <c:manualLayout>
          <c:xMode val="edge"/>
          <c:yMode val="edge"/>
          <c:x val="3.3642837801957492E-3"/>
          <c:y val="0.91635114358676806"/>
          <c:w val="0.47018000874890636"/>
          <c:h val="8.3648856413233247E-2"/>
        </c:manualLayout>
      </c:layout>
      <c:overlay val="0"/>
    </c:legend>
    <c:plotVisOnly val="1"/>
    <c:dispBlanksAs val="gap"/>
    <c:showDLblsOverMax val="0"/>
  </c:chart>
  <c:spPr>
    <a:solidFill>
      <a:srgbClr val="FFFF99">
        <a:alpha val="50000"/>
      </a:srgbClr>
    </a:solidFill>
  </c:spPr>
  <c:printSettings>
    <c:headerFooter/>
    <c:pageMargins b="0.75000000000000555" l="0.70000000000000062" r="0.70000000000000062" t="0.75000000000000555"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Formulas!$BD$58</c:f>
          <c:strCache>
            <c:ptCount val="1"/>
            <c:pt idx="0">
              <c:v>16C. Change in Permanent Housing Exits
All Households</c:v>
            </c:pt>
          </c:strCache>
        </c:strRef>
      </c:tx>
      <c:layout>
        <c:manualLayout>
          <c:xMode val="edge"/>
          <c:yMode val="edge"/>
          <c:x val="4.3742042221246924E-3"/>
          <c:y val="9.2517012749500048E-3"/>
        </c:manualLayout>
      </c:layout>
      <c:overlay val="0"/>
      <c:txPr>
        <a:bodyPr/>
        <a:lstStyle/>
        <a:p>
          <a:pPr algn="l">
            <a:defRPr sz="1200"/>
          </a:pPr>
          <a:endParaRPr lang="en-US"/>
        </a:p>
      </c:txPr>
    </c:title>
    <c:autoTitleDeleted val="0"/>
    <c:plotArea>
      <c:layout>
        <c:manualLayout>
          <c:layoutTarget val="inner"/>
          <c:xMode val="edge"/>
          <c:yMode val="edge"/>
          <c:x val="0.1070857392825907"/>
          <c:y val="0.19980214471919094"/>
          <c:w val="0.86235870516185453"/>
          <c:h val="0.6330447458167926"/>
        </c:manualLayout>
      </c:layout>
      <c:barChart>
        <c:barDir val="col"/>
        <c:grouping val="clustered"/>
        <c:varyColors val="0"/>
        <c:ser>
          <c:idx val="2"/>
          <c:order val="2"/>
          <c:tx>
            <c:strRef>
              <c:f>Formulas!$BI$57</c:f>
              <c:strCache>
                <c:ptCount val="1"/>
                <c:pt idx="0">
                  <c:v>Current PH Exits</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Formulas!$BE$58:$BE$61</c:f>
              <c:strCache>
                <c:ptCount val="4"/>
                <c:pt idx="0">
                  <c:v>ES</c:v>
                </c:pt>
                <c:pt idx="1">
                  <c:v>TH</c:v>
                </c:pt>
                <c:pt idx="2">
                  <c:v>RR</c:v>
                </c:pt>
                <c:pt idx="3">
                  <c:v>All Programs</c:v>
                </c:pt>
              </c:strCache>
            </c:strRef>
          </c:cat>
          <c:val>
            <c:numRef>
              <c:f>Formulas!$BI$58:$BI$61</c:f>
              <c:numCache>
                <c:formatCode>#,##0</c:formatCode>
                <c:ptCount val="4"/>
                <c:pt idx="0">
                  <c:v>402</c:v>
                </c:pt>
                <c:pt idx="1">
                  <c:v>256</c:v>
                </c:pt>
                <c:pt idx="2">
                  <c:v>347</c:v>
                </c:pt>
                <c:pt idx="3">
                  <c:v>1005</c:v>
                </c:pt>
              </c:numCache>
            </c:numRef>
          </c:val>
        </c:ser>
        <c:ser>
          <c:idx val="3"/>
          <c:order val="3"/>
          <c:tx>
            <c:strRef>
              <c:f>Formulas!$BJ$57</c:f>
              <c:strCache>
                <c:ptCount val="1"/>
                <c:pt idx="0">
                  <c:v>New PH Exits</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Formulas!$BE$58:$BE$61</c:f>
              <c:strCache>
                <c:ptCount val="4"/>
                <c:pt idx="0">
                  <c:v>ES</c:v>
                </c:pt>
                <c:pt idx="1">
                  <c:v>TH</c:v>
                </c:pt>
                <c:pt idx="2">
                  <c:v>RR</c:v>
                </c:pt>
                <c:pt idx="3">
                  <c:v>All Programs</c:v>
                </c:pt>
              </c:strCache>
            </c:strRef>
          </c:cat>
          <c:val>
            <c:numRef>
              <c:f>Formulas!$BJ$58:$BJ$61</c:f>
              <c:numCache>
                <c:formatCode>#,##0</c:formatCode>
                <c:ptCount val="4"/>
                <c:pt idx="0">
                  <c:v>402</c:v>
                </c:pt>
                <c:pt idx="1">
                  <c:v>256</c:v>
                </c:pt>
                <c:pt idx="2">
                  <c:v>347</c:v>
                </c:pt>
                <c:pt idx="3">
                  <c:v>1005</c:v>
                </c:pt>
              </c:numCache>
            </c:numRef>
          </c:val>
        </c:ser>
        <c:dLbls>
          <c:showLegendKey val="0"/>
          <c:showVal val="1"/>
          <c:showCatName val="0"/>
          <c:showSerName val="0"/>
          <c:showPercent val="0"/>
          <c:showBubbleSize val="0"/>
        </c:dLbls>
        <c:gapWidth val="75"/>
        <c:axId val="598788096"/>
        <c:axId val="598783784"/>
      </c:barChart>
      <c:barChart>
        <c:barDir val="col"/>
        <c:grouping val="clustered"/>
        <c:varyColors val="0"/>
        <c:ser>
          <c:idx val="0"/>
          <c:order val="0"/>
          <c:tx>
            <c:strRef>
              <c:f>Formulas!$BF$57</c:f>
              <c:strCache>
                <c:ptCount val="1"/>
                <c:pt idx="0">
                  <c:v>Current PH Exits</c:v>
                </c:pt>
              </c:strCache>
            </c:strRef>
          </c:tx>
          <c:invertIfNegative val="0"/>
          <c:cat>
            <c:strRef>
              <c:f>Formulas!$BE$58:$BE$61</c:f>
              <c:strCache>
                <c:ptCount val="4"/>
                <c:pt idx="0">
                  <c:v>ES</c:v>
                </c:pt>
                <c:pt idx="1">
                  <c:v>TH</c:v>
                </c:pt>
                <c:pt idx="2">
                  <c:v>RR</c:v>
                </c:pt>
                <c:pt idx="3">
                  <c:v>All Programs</c:v>
                </c:pt>
              </c:strCache>
            </c:strRef>
          </c:cat>
          <c:val>
            <c:numRef>
              <c:f>Formulas!$BF$58:$BF$61</c:f>
              <c:numCache>
                <c:formatCode>#,##0</c:formatCode>
                <c:ptCount val="4"/>
                <c:pt idx="0">
                  <c:v>402</c:v>
                </c:pt>
                <c:pt idx="1">
                  <c:v>256</c:v>
                </c:pt>
                <c:pt idx="2">
                  <c:v>347</c:v>
                </c:pt>
                <c:pt idx="3">
                  <c:v>1005</c:v>
                </c:pt>
              </c:numCache>
            </c:numRef>
          </c:val>
        </c:ser>
        <c:ser>
          <c:idx val="1"/>
          <c:order val="1"/>
          <c:tx>
            <c:strRef>
              <c:f>Formulas!$BG$57</c:f>
              <c:strCache>
                <c:ptCount val="1"/>
                <c:pt idx="0">
                  <c:v>New PH Exits</c:v>
                </c:pt>
              </c:strCache>
            </c:strRef>
          </c:tx>
          <c:invertIfNegative val="0"/>
          <c:dLbls>
            <c:dLbl>
              <c:idx val="0"/>
              <c:tx>
                <c:strRef>
                  <c:f>Formulas!$BH$58</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{658AF370-BD02-4AE7-8E0E-C3AADC29A469}</c15:txfldGUID>
                      <c15:f>Formulas!$BH$58</c15:f>
                      <c15:dlblFieldTableCache>
                        <c:ptCount val="1"/>
                      </c15:dlblFieldTableCache>
                    </c15:dlblFTEntry>
                  </c15:dlblFieldTable>
                  <c15:showDataLabelsRange val="0"/>
                </c:ext>
              </c:extLst>
            </c:dLbl>
            <c:dLbl>
              <c:idx val="1"/>
              <c:tx>
                <c:strRef>
                  <c:f>Formulas!$BH$59</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{51D41CCD-D0E5-4AB8-9644-EE75FB115F08}</c15:txfldGUID>
                      <c15:f>Formulas!$BH$59</c15:f>
                      <c15:dlblFieldTableCache>
                        <c:ptCount val="1"/>
                      </c15:dlblFieldTableCache>
                    </c15:dlblFTEntry>
                  </c15:dlblFieldTable>
                  <c15:showDataLabelsRange val="0"/>
                </c:ext>
              </c:extLst>
            </c:dLbl>
            <c:dLbl>
              <c:idx val="2"/>
              <c:tx>
                <c:strRef>
                  <c:f>Formulas!$BH$60</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{2D1C3812-E0D1-4D30-AEAC-9F923E3BFEBB}</c15:txfldGUID>
                      <c15:f>Formulas!$BH$60</c15:f>
                      <c15:dlblFieldTableCache>
                        <c:ptCount val="1"/>
                      </c15:dlblFieldTableCache>
                    </c15:dlblFTEntry>
                  </c15:dlblFieldTable>
                  <c15:showDataLabelsRange val="0"/>
                </c:ext>
              </c:extLst>
            </c:dLbl>
            <c:dLbl>
              <c:idx val="3"/>
              <c:tx>
                <c:strRef>
                  <c:f>Formulas!$BH$61</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{0B1A329F-3499-4CD6-BF38-2B5B4662FA8D}</c15:txfldGUID>
                      <c15:f>Formulas!$BH$61</c15:f>
                      <c15:dlblFieldTableCache>
                        <c:ptCount val="1"/>
                      </c15:dlblFieldTableCache>
                    </c15:dlblFTEntry>
                  </c15:dlblFieldTable>
                  <c15:showDataLabelsRange val="0"/>
                </c:ext>
              </c:extLst>
            </c:dLbl>
            <c:spPr>
              <a:noFill/>
              <a:ln>
                <a:noFill/>
              </a:ln>
              <a:effectLst/>
            </c:spPr>
            <c:txPr>
              <a:bodyPr/>
              <a:lstStyle/>
              <a:p>
                <a:pPr>
                  <a:defRPr sz="1100"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Formulas!$BE$58:$BE$61</c:f>
              <c:strCache>
                <c:ptCount val="4"/>
                <c:pt idx="0">
                  <c:v>ES</c:v>
                </c:pt>
                <c:pt idx="1">
                  <c:v>TH</c:v>
                </c:pt>
                <c:pt idx="2">
                  <c:v>RR</c:v>
                </c:pt>
                <c:pt idx="3">
                  <c:v>All Programs</c:v>
                </c:pt>
              </c:strCache>
            </c:strRef>
          </c:cat>
          <c:val>
            <c:numRef>
              <c:f>Formulas!$BG$58:$BG$61</c:f>
              <c:numCache>
                <c:formatCode>#,##0</c:formatCode>
                <c:ptCount val="4"/>
                <c:pt idx="0">
                  <c:v>402</c:v>
                </c:pt>
                <c:pt idx="1">
                  <c:v>256</c:v>
                </c:pt>
                <c:pt idx="2">
                  <c:v>347</c:v>
                </c:pt>
                <c:pt idx="3">
                  <c:v>1005</c:v>
                </c:pt>
              </c:numCache>
            </c:numRef>
          </c:val>
        </c:ser>
        <c:dLbls>
          <c:showLegendKey val="0"/>
          <c:showVal val="0"/>
          <c:showCatName val="0"/>
          <c:showSerName val="0"/>
          <c:showPercent val="0"/>
          <c:showBubbleSize val="0"/>
        </c:dLbls>
        <c:gapWidth val="75"/>
        <c:axId val="598778296"/>
        <c:axId val="598781040"/>
      </c:barChart>
      <c:catAx>
        <c:axId val="598788096"/>
        <c:scaling>
          <c:orientation val="minMax"/>
        </c:scaling>
        <c:delete val="0"/>
        <c:axPos val="b"/>
        <c:numFmt formatCode="General" sourceLinked="0"/>
        <c:majorTickMark val="none"/>
        <c:minorTickMark val="none"/>
        <c:tickLblPos val="nextTo"/>
        <c:crossAx val="598783784"/>
        <c:crosses val="autoZero"/>
        <c:auto val="1"/>
        <c:lblAlgn val="ctr"/>
        <c:lblOffset val="100"/>
        <c:noMultiLvlLbl val="0"/>
      </c:catAx>
      <c:valAx>
        <c:axId val="598783784"/>
        <c:scaling>
          <c:orientation val="minMax"/>
        </c:scaling>
        <c:delete val="0"/>
        <c:axPos val="l"/>
        <c:majorGridlines/>
        <c:numFmt formatCode="#,##0" sourceLinked="1"/>
        <c:majorTickMark val="none"/>
        <c:minorTickMark val="none"/>
        <c:tickLblPos val="nextTo"/>
        <c:crossAx val="598788096"/>
        <c:crosses val="autoZero"/>
        <c:crossBetween val="between"/>
      </c:valAx>
      <c:valAx>
        <c:axId val="598781040"/>
        <c:scaling>
          <c:orientation val="minMax"/>
        </c:scaling>
        <c:delete val="1"/>
        <c:axPos val="r"/>
        <c:numFmt formatCode="#,##0" sourceLinked="1"/>
        <c:majorTickMark val="out"/>
        <c:minorTickMark val="none"/>
        <c:tickLblPos val="none"/>
        <c:crossAx val="598778296"/>
        <c:crosses val="max"/>
        <c:crossBetween val="between"/>
      </c:valAx>
      <c:catAx>
        <c:axId val="598778296"/>
        <c:scaling>
          <c:orientation val="minMax"/>
        </c:scaling>
        <c:delete val="1"/>
        <c:axPos val="b"/>
        <c:numFmt formatCode="General" sourceLinked="1"/>
        <c:majorTickMark val="out"/>
        <c:minorTickMark val="none"/>
        <c:tickLblPos val="none"/>
        <c:crossAx val="598781040"/>
        <c:crosses val="autoZero"/>
        <c:auto val="1"/>
        <c:lblAlgn val="ctr"/>
        <c:lblOffset val="100"/>
        <c:noMultiLvlLbl val="0"/>
      </c:catAx>
      <c:spPr>
        <a:solidFill>
          <a:sysClr val="window" lastClr="FFFFFF">
            <a:lumMod val="95000"/>
            <a:alpha val="25000"/>
          </a:sysClr>
        </a:solidFill>
      </c:spPr>
    </c:plotArea>
    <c:legend>
      <c:legendPos val="b"/>
      <c:legendEntry>
        <c:idx val="0"/>
        <c:delete val="1"/>
      </c:legendEntry>
      <c:legendEntry>
        <c:idx val="1"/>
        <c:delete val="1"/>
      </c:legendEntry>
      <c:layout>
        <c:manualLayout>
          <c:xMode val="edge"/>
          <c:yMode val="edge"/>
          <c:x val="8.9464492424064582E-3"/>
          <c:y val="0.91635114358676806"/>
          <c:w val="0.47018000874890636"/>
          <c:h val="8.3648856413233247E-2"/>
        </c:manualLayout>
      </c:layout>
      <c:overlay val="0"/>
    </c:legend>
    <c:plotVisOnly val="1"/>
    <c:dispBlanksAs val="gap"/>
    <c:showDLblsOverMax val="0"/>
  </c:chart>
  <c:spPr>
    <a:solidFill>
      <a:sysClr val="window" lastClr="FFFFFF">
        <a:lumMod val="95000"/>
        <a:alpha val="50000"/>
      </a:sysClr>
    </a:solidFill>
  </c:spPr>
  <c:printSettings>
    <c:headerFooter/>
    <c:pageMargins b="0.75000000000000555" l="0.70000000000000062" r="0.70000000000000062" t="0.75000000000000555"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Formulas!$BD$32</c:f>
          <c:strCache>
            <c:ptCount val="1"/>
            <c:pt idx="0">
              <c:v>17A. Change in Average Cost per Permanent Housing Exit
Single Adults</c:v>
            </c:pt>
          </c:strCache>
        </c:strRef>
      </c:tx>
      <c:layout>
        <c:manualLayout>
          <c:xMode val="edge"/>
          <c:yMode val="edge"/>
          <c:x val="1.1545074973979791E-3"/>
          <c:y val="4.6258506374749955E-3"/>
        </c:manualLayout>
      </c:layout>
      <c:overlay val="0"/>
      <c:txPr>
        <a:bodyPr/>
        <a:lstStyle/>
        <a:p>
          <a:pPr algn="l">
            <a:defRPr sz="1100"/>
          </a:pPr>
          <a:endParaRPr lang="en-US"/>
        </a:p>
      </c:txPr>
    </c:title>
    <c:autoTitleDeleted val="0"/>
    <c:plotArea>
      <c:layout>
        <c:manualLayout>
          <c:layoutTarget val="inner"/>
          <c:xMode val="edge"/>
          <c:yMode val="edge"/>
          <c:x val="0.13525240594925633"/>
          <c:y val="0.19980214471919094"/>
          <c:w val="0.83419203849519685"/>
          <c:h val="0.65060003110612052"/>
        </c:manualLayout>
      </c:layout>
      <c:barChart>
        <c:barDir val="col"/>
        <c:grouping val="clustered"/>
        <c:varyColors val="0"/>
        <c:ser>
          <c:idx val="0"/>
          <c:order val="0"/>
          <c:tx>
            <c:strRef>
              <c:f>Formulas!$BF$31</c:f>
              <c:strCache>
                <c:ptCount val="1"/>
                <c:pt idx="0">
                  <c:v>Current $/PH Exit</c:v>
                </c:pt>
              </c:strCache>
            </c:strRef>
          </c:tx>
          <c:invertIfNegative val="0"/>
          <c:dLbls>
            <c:delete val="1"/>
          </c:dLbls>
          <c:cat>
            <c:strRef>
              <c:f>Formulas!$BE$32:$BE$35</c:f>
              <c:strCache>
                <c:ptCount val="4"/>
                <c:pt idx="0">
                  <c:v>ES</c:v>
                </c:pt>
                <c:pt idx="1">
                  <c:v>TH</c:v>
                </c:pt>
                <c:pt idx="2">
                  <c:v>RR</c:v>
                </c:pt>
                <c:pt idx="3">
                  <c:v>All Programs</c:v>
                </c:pt>
              </c:strCache>
            </c:strRef>
          </c:cat>
          <c:val>
            <c:numRef>
              <c:f>Formulas!$BF$32:$BF$35</c:f>
              <c:numCache>
                <c:formatCode>"$"#,##0</c:formatCode>
                <c:ptCount val="4"/>
                <c:pt idx="0">
                  <c:v>7547</c:v>
                </c:pt>
                <c:pt idx="1">
                  <c:v>18367</c:v>
                </c:pt>
                <c:pt idx="2">
                  <c:v>5758</c:v>
                </c:pt>
                <c:pt idx="3">
                  <c:v>10557.333333333334</c:v>
                </c:pt>
              </c:numCache>
            </c:numRef>
          </c:val>
        </c:ser>
        <c:ser>
          <c:idx val="1"/>
          <c:order val="1"/>
          <c:tx>
            <c:strRef>
              <c:f>Formulas!$BG$31</c:f>
              <c:strCache>
                <c:ptCount val="1"/>
                <c:pt idx="0">
                  <c:v>New $/PH Exit</c:v>
                </c:pt>
              </c:strCache>
            </c:strRef>
          </c:tx>
          <c:invertIfNegative val="0"/>
          <c:dLbls>
            <c:dLbl>
              <c:idx val="0"/>
              <c:tx>
                <c:strRef>
                  <c:f>Formulas!$BH$32</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{C79D4D65-1C0C-4AC3-B938-C37B2D2EAF07}</c15:txfldGUID>
                      <c15:f>Formulas!$BH$32</c15:f>
                      <c15:dlblFieldTableCache>
                        <c:ptCount val="1"/>
                      </c15:dlblFieldTableCache>
                    </c15:dlblFTEntry>
                  </c15:dlblFieldTable>
                  <c15:showDataLabelsRange val="0"/>
                </c:ext>
              </c:extLst>
            </c:dLbl>
            <c:dLbl>
              <c:idx val="1"/>
              <c:tx>
                <c:strRef>
                  <c:f>Formulas!$BH$33</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{1F75FD39-BC79-4BE0-A930-0B4E4C7DE1A9}</c15:txfldGUID>
                      <c15:f>Formulas!$BH$33</c15:f>
                      <c15:dlblFieldTableCache>
                        <c:ptCount val="1"/>
                      </c15:dlblFieldTableCache>
                    </c15:dlblFTEntry>
                  </c15:dlblFieldTable>
                  <c15:showDataLabelsRange val="0"/>
                </c:ext>
              </c:extLst>
            </c:dLbl>
            <c:dLbl>
              <c:idx val="2"/>
              <c:tx>
                <c:strRef>
                  <c:f>Formulas!$BH$34</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{D024F3E7-5EB6-4E6C-AA52-F0BFD0DD43F3}</c15:txfldGUID>
                      <c15:f>Formulas!$BH$34</c15:f>
                      <c15:dlblFieldTableCache>
                        <c:ptCount val="1"/>
                      </c15:dlblFieldTableCache>
                    </c15:dlblFTEntry>
                  </c15:dlblFieldTable>
                  <c15:showDataLabelsRange val="0"/>
                </c:ext>
              </c:extLst>
            </c:dLbl>
            <c:dLbl>
              <c:idx val="3"/>
              <c:tx>
                <c:strRef>
                  <c:f>Formulas!$BH$35</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{325322E3-A99E-4EFF-9AD6-BF3EA67BF746}</c15:txfldGUID>
                      <c15:f>Formulas!$BH$35</c15:f>
                      <c15:dlblFieldTableCache>
                        <c:ptCount val="1"/>
                      </c15:dlblFieldTableCache>
                    </c15:dlblFTEntry>
                  </c15:dlblFieldTable>
                  <c15:showDataLabelsRange val="0"/>
                </c:ext>
              </c:extLst>
            </c:dLbl>
            <c:spPr>
              <a:noFill/>
              <a:ln>
                <a:noFill/>
              </a:ln>
              <a:effectLst/>
            </c:spPr>
            <c:txPr>
              <a:bodyPr/>
              <a:lstStyle/>
              <a:p>
                <a:pPr>
                  <a:defRPr sz="1100"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Formulas!$BE$32:$BE$35</c:f>
              <c:strCache>
                <c:ptCount val="4"/>
                <c:pt idx="0">
                  <c:v>ES</c:v>
                </c:pt>
                <c:pt idx="1">
                  <c:v>TH</c:v>
                </c:pt>
                <c:pt idx="2">
                  <c:v>RR</c:v>
                </c:pt>
                <c:pt idx="3">
                  <c:v>All Programs</c:v>
                </c:pt>
              </c:strCache>
            </c:strRef>
          </c:cat>
          <c:val>
            <c:numRef>
              <c:f>Formulas!$BG$32:$BG$35</c:f>
              <c:numCache>
                <c:formatCode>"$"#,##0</c:formatCode>
                <c:ptCount val="4"/>
                <c:pt idx="0">
                  <c:v>7547</c:v>
                </c:pt>
                <c:pt idx="1">
                  <c:v>18367</c:v>
                </c:pt>
                <c:pt idx="2">
                  <c:v>5758</c:v>
                </c:pt>
                <c:pt idx="3">
                  <c:v>10557.333333333334</c:v>
                </c:pt>
              </c:numCache>
            </c:numRef>
          </c:val>
        </c:ser>
        <c:dLbls>
          <c:showLegendKey val="0"/>
          <c:showVal val="1"/>
          <c:showCatName val="0"/>
          <c:showSerName val="0"/>
          <c:showPercent val="0"/>
          <c:showBubbleSize val="0"/>
        </c:dLbls>
        <c:gapWidth val="75"/>
        <c:axId val="598781824"/>
        <c:axId val="598779080"/>
      </c:barChart>
      <c:barChart>
        <c:barDir val="col"/>
        <c:grouping val="clustered"/>
        <c:varyColors val="0"/>
        <c:ser>
          <c:idx val="2"/>
          <c:order val="2"/>
          <c:tx>
            <c:strRef>
              <c:f>Formulas!$BI$31</c:f>
              <c:strCache>
                <c:ptCount val="1"/>
                <c:pt idx="0">
                  <c:v>Current PH Exits</c:v>
                </c:pt>
              </c:strCache>
            </c:strRef>
          </c:tx>
          <c:invertIfNegative val="0"/>
          <c:dLbls>
            <c:numFmt formatCode="[&gt;999]&quot;$&quot;#.#,&quot;K&quot;;;;"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Formulas!$BE$32:$BE$35</c:f>
              <c:strCache>
                <c:ptCount val="4"/>
                <c:pt idx="0">
                  <c:v>ES</c:v>
                </c:pt>
                <c:pt idx="1">
                  <c:v>TH</c:v>
                </c:pt>
                <c:pt idx="2">
                  <c:v>RR</c:v>
                </c:pt>
                <c:pt idx="3">
                  <c:v>All Programs</c:v>
                </c:pt>
              </c:strCache>
            </c:strRef>
          </c:cat>
          <c:val>
            <c:numRef>
              <c:f>Formulas!$BI$32:$BI$35</c:f>
              <c:numCache>
                <c:formatCode>"$"#,##0</c:formatCode>
                <c:ptCount val="4"/>
                <c:pt idx="0">
                  <c:v>7547</c:v>
                </c:pt>
                <c:pt idx="1">
                  <c:v>18367</c:v>
                </c:pt>
                <c:pt idx="2">
                  <c:v>5758</c:v>
                </c:pt>
                <c:pt idx="3">
                  <c:v>10557.333333333334</c:v>
                </c:pt>
              </c:numCache>
            </c:numRef>
          </c:val>
        </c:ser>
        <c:ser>
          <c:idx val="3"/>
          <c:order val="3"/>
          <c:tx>
            <c:strRef>
              <c:f>Formulas!$BJ$31</c:f>
              <c:strCache>
                <c:ptCount val="1"/>
                <c:pt idx="0">
                  <c:v>New PH Exits</c:v>
                </c:pt>
              </c:strCache>
            </c:strRef>
          </c:tx>
          <c:invertIfNegative val="0"/>
          <c:dLbls>
            <c:numFmt formatCode="[&gt;999]&quot;$&quot;#.#,&quot;K&quot;;;;"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Formulas!$BE$32:$BE$35</c:f>
              <c:strCache>
                <c:ptCount val="4"/>
                <c:pt idx="0">
                  <c:v>ES</c:v>
                </c:pt>
                <c:pt idx="1">
                  <c:v>TH</c:v>
                </c:pt>
                <c:pt idx="2">
                  <c:v>RR</c:v>
                </c:pt>
                <c:pt idx="3">
                  <c:v>All Programs</c:v>
                </c:pt>
              </c:strCache>
            </c:strRef>
          </c:cat>
          <c:val>
            <c:numRef>
              <c:f>Formulas!$BJ$32:$BJ$35</c:f>
              <c:numCache>
                <c:formatCode>"$"#,##0</c:formatCode>
                <c:ptCount val="4"/>
                <c:pt idx="0">
                  <c:v>7547</c:v>
                </c:pt>
                <c:pt idx="1">
                  <c:v>18367</c:v>
                </c:pt>
                <c:pt idx="2">
                  <c:v>5758</c:v>
                </c:pt>
                <c:pt idx="3">
                  <c:v>10557.333333333334</c:v>
                </c:pt>
              </c:numCache>
            </c:numRef>
          </c:val>
        </c:ser>
        <c:dLbls>
          <c:showLegendKey val="0"/>
          <c:showVal val="0"/>
          <c:showCatName val="0"/>
          <c:showSerName val="0"/>
          <c:showPercent val="0"/>
          <c:showBubbleSize val="0"/>
        </c:dLbls>
        <c:gapWidth val="75"/>
        <c:axId val="598786920"/>
        <c:axId val="598776336"/>
      </c:barChart>
      <c:catAx>
        <c:axId val="598781824"/>
        <c:scaling>
          <c:orientation val="minMax"/>
        </c:scaling>
        <c:delete val="0"/>
        <c:axPos val="b"/>
        <c:numFmt formatCode="General" sourceLinked="0"/>
        <c:majorTickMark val="none"/>
        <c:minorTickMark val="none"/>
        <c:tickLblPos val="nextTo"/>
        <c:crossAx val="598779080"/>
        <c:crosses val="autoZero"/>
        <c:auto val="1"/>
        <c:lblAlgn val="ctr"/>
        <c:lblOffset val="100"/>
        <c:noMultiLvlLbl val="0"/>
      </c:catAx>
      <c:valAx>
        <c:axId val="598779080"/>
        <c:scaling>
          <c:orientation val="minMax"/>
        </c:scaling>
        <c:delete val="0"/>
        <c:axPos val="l"/>
        <c:majorGridlines/>
        <c:numFmt formatCode="&quot;$&quot;#,##0" sourceLinked="1"/>
        <c:majorTickMark val="none"/>
        <c:minorTickMark val="none"/>
        <c:tickLblPos val="nextTo"/>
        <c:crossAx val="598781824"/>
        <c:crosses val="autoZero"/>
        <c:crossBetween val="between"/>
      </c:valAx>
      <c:valAx>
        <c:axId val="598776336"/>
        <c:scaling>
          <c:orientation val="minMax"/>
        </c:scaling>
        <c:delete val="1"/>
        <c:axPos val="r"/>
        <c:numFmt formatCode="&quot;$&quot;#,##0" sourceLinked="1"/>
        <c:majorTickMark val="out"/>
        <c:minorTickMark val="none"/>
        <c:tickLblPos val="none"/>
        <c:crossAx val="598786920"/>
        <c:crosses val="max"/>
        <c:crossBetween val="between"/>
      </c:valAx>
      <c:catAx>
        <c:axId val="598786920"/>
        <c:scaling>
          <c:orientation val="minMax"/>
        </c:scaling>
        <c:delete val="1"/>
        <c:axPos val="b"/>
        <c:numFmt formatCode="General" sourceLinked="1"/>
        <c:majorTickMark val="out"/>
        <c:minorTickMark val="none"/>
        <c:tickLblPos val="none"/>
        <c:crossAx val="598776336"/>
        <c:crosses val="autoZero"/>
        <c:auto val="1"/>
        <c:lblAlgn val="ctr"/>
        <c:lblOffset val="100"/>
        <c:noMultiLvlLbl val="0"/>
      </c:catAx>
      <c:spPr>
        <a:solidFill>
          <a:srgbClr val="C0504D">
            <a:lumMod val="20000"/>
            <a:lumOff val="80000"/>
            <a:alpha val="50000"/>
          </a:srgbClr>
        </a:solidFill>
      </c:spPr>
    </c:plotArea>
    <c:legend>
      <c:legendPos val="b"/>
      <c:legendEntry>
        <c:idx val="0"/>
        <c:delete val="1"/>
      </c:legendEntry>
      <c:legendEntry>
        <c:idx val="1"/>
        <c:delete val="1"/>
      </c:legendEntry>
      <c:layout>
        <c:manualLayout>
          <c:xMode val="edge"/>
          <c:yMode val="edge"/>
          <c:x val="6.1644566355373263E-3"/>
          <c:y val="0.91635114358676806"/>
          <c:w val="0.47018000874890636"/>
          <c:h val="8.3648856413233247E-2"/>
        </c:manualLayout>
      </c:layout>
      <c:overlay val="0"/>
    </c:legend>
    <c:plotVisOnly val="1"/>
    <c:dispBlanksAs val="gap"/>
    <c:showDLblsOverMax val="0"/>
  </c:chart>
  <c:spPr>
    <a:solidFill>
      <a:srgbClr val="C0504D">
        <a:lumMod val="20000"/>
        <a:lumOff val="80000"/>
        <a:alpha val="50000"/>
      </a:srgbClr>
    </a:solidFill>
  </c:spPr>
  <c:printSettings>
    <c:headerFooter/>
    <c:pageMargins b="0.75000000000000533" l="0.70000000000000062" r="0.70000000000000062" t="0.75000000000000533"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Formulas!$BD$48</c:f>
          <c:strCache>
            <c:ptCount val="1"/>
            <c:pt idx="0">
              <c:v>17B. Change in Average Cost per Permanent Housing Exit
Family Households</c:v>
            </c:pt>
          </c:strCache>
        </c:strRef>
      </c:tx>
      <c:layout>
        <c:manualLayout>
          <c:xMode val="edge"/>
          <c:yMode val="edge"/>
          <c:x val="1.4044685364872661E-3"/>
          <c:y val="4.6258506374749955E-3"/>
        </c:manualLayout>
      </c:layout>
      <c:overlay val="0"/>
      <c:txPr>
        <a:bodyPr/>
        <a:lstStyle/>
        <a:p>
          <a:pPr algn="l">
            <a:defRPr sz="1100"/>
          </a:pPr>
          <a:endParaRPr lang="en-US"/>
        </a:p>
      </c:txPr>
    </c:title>
    <c:autoTitleDeleted val="0"/>
    <c:plotArea>
      <c:layout>
        <c:manualLayout>
          <c:layoutTarget val="inner"/>
          <c:xMode val="edge"/>
          <c:yMode val="edge"/>
          <c:x val="0.13525240594925633"/>
          <c:y val="0.18129874216929295"/>
          <c:w val="0.83419203849519685"/>
          <c:h val="0.66447758301853965"/>
        </c:manualLayout>
      </c:layout>
      <c:barChart>
        <c:barDir val="col"/>
        <c:grouping val="clustered"/>
        <c:varyColors val="0"/>
        <c:ser>
          <c:idx val="0"/>
          <c:order val="0"/>
          <c:tx>
            <c:strRef>
              <c:f>Formulas!$BF$47</c:f>
              <c:strCache>
                <c:ptCount val="1"/>
                <c:pt idx="0">
                  <c:v>Current $/PH Exit</c:v>
                </c:pt>
              </c:strCache>
            </c:strRef>
          </c:tx>
          <c:invertIfNegative val="0"/>
          <c:dLbls>
            <c:delete val="1"/>
          </c:dLbls>
          <c:cat>
            <c:strRef>
              <c:f>Formulas!$BE$48:$BE$51</c:f>
              <c:strCache>
                <c:ptCount val="4"/>
                <c:pt idx="0">
                  <c:v>ES</c:v>
                </c:pt>
                <c:pt idx="1">
                  <c:v>TH</c:v>
                </c:pt>
                <c:pt idx="2">
                  <c:v>RR</c:v>
                </c:pt>
                <c:pt idx="3">
                  <c:v>All Programs</c:v>
                </c:pt>
              </c:strCache>
            </c:strRef>
          </c:cat>
          <c:val>
            <c:numRef>
              <c:f>Formulas!$BF$48:$BF$51</c:f>
              <c:numCache>
                <c:formatCode>"$"#,##0</c:formatCode>
                <c:ptCount val="4"/>
                <c:pt idx="0">
                  <c:v>8759</c:v>
                </c:pt>
                <c:pt idx="1">
                  <c:v>18987</c:v>
                </c:pt>
                <c:pt idx="2">
                  <c:v>3617</c:v>
                </c:pt>
                <c:pt idx="3">
                  <c:v>10454</c:v>
                </c:pt>
              </c:numCache>
            </c:numRef>
          </c:val>
        </c:ser>
        <c:ser>
          <c:idx val="1"/>
          <c:order val="1"/>
          <c:tx>
            <c:strRef>
              <c:f>Formulas!$BG$47</c:f>
              <c:strCache>
                <c:ptCount val="1"/>
                <c:pt idx="0">
                  <c:v>New $/PH Exit</c:v>
                </c:pt>
              </c:strCache>
            </c:strRef>
          </c:tx>
          <c:invertIfNegative val="0"/>
          <c:dLbls>
            <c:dLbl>
              <c:idx val="0"/>
              <c:tx>
                <c:strRef>
                  <c:f>Formulas!$BH$48</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{77D01AD2-C32C-4C4A-8BE5-47FCA78FCC28}</c15:txfldGUID>
                      <c15:f>Formulas!$BH$48</c15:f>
                      <c15:dlblFieldTableCache>
                        <c:ptCount val="1"/>
                      </c15:dlblFieldTableCache>
                    </c15:dlblFTEntry>
                  </c15:dlblFieldTable>
                  <c15:showDataLabelsRange val="0"/>
                </c:ext>
              </c:extLst>
            </c:dLbl>
            <c:dLbl>
              <c:idx val="1"/>
              <c:tx>
                <c:strRef>
                  <c:f>Formulas!$BH$49</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{1CEBE7E9-1F2E-415D-8514-006C611754B6}</c15:txfldGUID>
                      <c15:f>Formulas!$BH$49</c15:f>
                      <c15:dlblFieldTableCache>
                        <c:ptCount val="1"/>
                      </c15:dlblFieldTableCache>
                    </c15:dlblFTEntry>
                  </c15:dlblFieldTable>
                  <c15:showDataLabelsRange val="0"/>
                </c:ext>
              </c:extLst>
            </c:dLbl>
            <c:dLbl>
              <c:idx val="2"/>
              <c:tx>
                <c:strRef>
                  <c:f>Formulas!$BH$50</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{10B2033C-6AFF-4F47-A5A3-C59448F56488}</c15:txfldGUID>
                      <c15:f>Formulas!$BH$50</c15:f>
                      <c15:dlblFieldTableCache>
                        <c:ptCount val="1"/>
                      </c15:dlblFieldTableCache>
                    </c15:dlblFTEntry>
                  </c15:dlblFieldTable>
                  <c15:showDataLabelsRange val="0"/>
                </c:ext>
              </c:extLst>
            </c:dLbl>
            <c:dLbl>
              <c:idx val="3"/>
              <c:tx>
                <c:strRef>
                  <c:f>Formulas!$BH$51</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{F2F7892B-8374-4CF0-9C66-22E87F821452}</c15:txfldGUID>
                      <c15:f>Formulas!$BH$51</c15:f>
                      <c15:dlblFieldTableCache>
                        <c:ptCount val="1"/>
                      </c15:dlblFieldTableCache>
                    </c15:dlblFTEntry>
                  </c15:dlblFieldTable>
                  <c15:showDataLabelsRange val="0"/>
                </c:ext>
              </c:extLst>
            </c:dLbl>
            <c:spPr>
              <a:noFill/>
              <a:ln>
                <a:noFill/>
              </a:ln>
              <a:effectLst/>
            </c:spPr>
            <c:txPr>
              <a:bodyPr/>
              <a:lstStyle/>
              <a:p>
                <a:pPr>
                  <a:defRPr sz="1100"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Formulas!$BE$48:$BE$51</c:f>
              <c:strCache>
                <c:ptCount val="4"/>
                <c:pt idx="0">
                  <c:v>ES</c:v>
                </c:pt>
                <c:pt idx="1">
                  <c:v>TH</c:v>
                </c:pt>
                <c:pt idx="2">
                  <c:v>RR</c:v>
                </c:pt>
                <c:pt idx="3">
                  <c:v>All Programs</c:v>
                </c:pt>
              </c:strCache>
            </c:strRef>
          </c:cat>
          <c:val>
            <c:numRef>
              <c:f>Formulas!$BG$48:$BG$51</c:f>
              <c:numCache>
                <c:formatCode>"$"#,##0</c:formatCode>
                <c:ptCount val="4"/>
                <c:pt idx="0">
                  <c:v>8759</c:v>
                </c:pt>
                <c:pt idx="1">
                  <c:v>18987</c:v>
                </c:pt>
                <c:pt idx="2">
                  <c:v>3617</c:v>
                </c:pt>
                <c:pt idx="3">
                  <c:v>10454</c:v>
                </c:pt>
              </c:numCache>
            </c:numRef>
          </c:val>
        </c:ser>
        <c:dLbls>
          <c:showLegendKey val="0"/>
          <c:showVal val="1"/>
          <c:showCatName val="0"/>
          <c:showSerName val="0"/>
          <c:showPercent val="0"/>
          <c:showBubbleSize val="0"/>
        </c:dLbls>
        <c:gapWidth val="75"/>
        <c:axId val="598784568"/>
        <c:axId val="598785352"/>
      </c:barChart>
      <c:barChart>
        <c:barDir val="col"/>
        <c:grouping val="clustered"/>
        <c:varyColors val="0"/>
        <c:ser>
          <c:idx val="2"/>
          <c:order val="2"/>
          <c:tx>
            <c:strRef>
              <c:f>Formulas!$BI$47</c:f>
              <c:strCache>
                <c:ptCount val="1"/>
                <c:pt idx="0">
                  <c:v>Current PH Exits</c:v>
                </c:pt>
              </c:strCache>
            </c:strRef>
          </c:tx>
          <c:invertIfNegative val="0"/>
          <c:dLbls>
            <c:numFmt formatCode="[&gt;999]&quot;$&quot;#.#,&quot;K&quot;;;;"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Formulas!$BE$48:$BE$51</c:f>
              <c:strCache>
                <c:ptCount val="4"/>
                <c:pt idx="0">
                  <c:v>ES</c:v>
                </c:pt>
                <c:pt idx="1">
                  <c:v>TH</c:v>
                </c:pt>
                <c:pt idx="2">
                  <c:v>RR</c:v>
                </c:pt>
                <c:pt idx="3">
                  <c:v>All Programs</c:v>
                </c:pt>
              </c:strCache>
            </c:strRef>
          </c:cat>
          <c:val>
            <c:numRef>
              <c:f>Formulas!$BI$48:$BI$51</c:f>
              <c:numCache>
                <c:formatCode>"$"#,##0</c:formatCode>
                <c:ptCount val="4"/>
                <c:pt idx="0">
                  <c:v>8759</c:v>
                </c:pt>
                <c:pt idx="1">
                  <c:v>18987</c:v>
                </c:pt>
                <c:pt idx="2">
                  <c:v>3617</c:v>
                </c:pt>
                <c:pt idx="3">
                  <c:v>10454</c:v>
                </c:pt>
              </c:numCache>
            </c:numRef>
          </c:val>
        </c:ser>
        <c:ser>
          <c:idx val="3"/>
          <c:order val="3"/>
          <c:tx>
            <c:strRef>
              <c:f>Formulas!$BJ$47</c:f>
              <c:strCache>
                <c:ptCount val="1"/>
                <c:pt idx="0">
                  <c:v>New PH Exits</c:v>
                </c:pt>
              </c:strCache>
            </c:strRef>
          </c:tx>
          <c:invertIfNegative val="0"/>
          <c:dLbls>
            <c:numFmt formatCode="[&gt;999]&quot;$&quot;#.#,&quot;K&quot;;;;"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Formulas!$BE$48:$BE$51</c:f>
              <c:strCache>
                <c:ptCount val="4"/>
                <c:pt idx="0">
                  <c:v>ES</c:v>
                </c:pt>
                <c:pt idx="1">
                  <c:v>TH</c:v>
                </c:pt>
                <c:pt idx="2">
                  <c:v>RR</c:v>
                </c:pt>
                <c:pt idx="3">
                  <c:v>All Programs</c:v>
                </c:pt>
              </c:strCache>
            </c:strRef>
          </c:cat>
          <c:val>
            <c:numRef>
              <c:f>Formulas!$BJ$48:$BJ$51</c:f>
              <c:numCache>
                <c:formatCode>"$"#,##0</c:formatCode>
                <c:ptCount val="4"/>
                <c:pt idx="0">
                  <c:v>8759</c:v>
                </c:pt>
                <c:pt idx="1">
                  <c:v>18987</c:v>
                </c:pt>
                <c:pt idx="2">
                  <c:v>3617</c:v>
                </c:pt>
                <c:pt idx="3">
                  <c:v>10454</c:v>
                </c:pt>
              </c:numCache>
            </c:numRef>
          </c:val>
        </c:ser>
        <c:dLbls>
          <c:showLegendKey val="0"/>
          <c:showVal val="0"/>
          <c:showCatName val="0"/>
          <c:showSerName val="0"/>
          <c:showPercent val="0"/>
          <c:showBubbleSize val="0"/>
        </c:dLbls>
        <c:gapWidth val="75"/>
        <c:axId val="598777120"/>
        <c:axId val="598785744"/>
      </c:barChart>
      <c:catAx>
        <c:axId val="598784568"/>
        <c:scaling>
          <c:orientation val="minMax"/>
        </c:scaling>
        <c:delete val="0"/>
        <c:axPos val="b"/>
        <c:numFmt formatCode="General" sourceLinked="0"/>
        <c:majorTickMark val="none"/>
        <c:minorTickMark val="none"/>
        <c:tickLblPos val="nextTo"/>
        <c:crossAx val="598785352"/>
        <c:crosses val="autoZero"/>
        <c:auto val="1"/>
        <c:lblAlgn val="ctr"/>
        <c:lblOffset val="100"/>
        <c:noMultiLvlLbl val="0"/>
      </c:catAx>
      <c:valAx>
        <c:axId val="598785352"/>
        <c:scaling>
          <c:orientation val="minMax"/>
        </c:scaling>
        <c:delete val="0"/>
        <c:axPos val="l"/>
        <c:majorGridlines/>
        <c:numFmt formatCode="&quot;$&quot;#,##0" sourceLinked="1"/>
        <c:majorTickMark val="none"/>
        <c:minorTickMark val="none"/>
        <c:tickLblPos val="nextTo"/>
        <c:crossAx val="598784568"/>
        <c:crosses val="autoZero"/>
        <c:crossBetween val="between"/>
      </c:valAx>
      <c:valAx>
        <c:axId val="598785744"/>
        <c:scaling>
          <c:orientation val="minMax"/>
        </c:scaling>
        <c:delete val="1"/>
        <c:axPos val="r"/>
        <c:numFmt formatCode="&quot;$&quot;#,##0" sourceLinked="1"/>
        <c:majorTickMark val="out"/>
        <c:minorTickMark val="none"/>
        <c:tickLblPos val="none"/>
        <c:crossAx val="598777120"/>
        <c:crosses val="max"/>
        <c:crossBetween val="between"/>
      </c:valAx>
      <c:catAx>
        <c:axId val="598777120"/>
        <c:scaling>
          <c:orientation val="minMax"/>
        </c:scaling>
        <c:delete val="1"/>
        <c:axPos val="b"/>
        <c:numFmt formatCode="General" sourceLinked="1"/>
        <c:majorTickMark val="out"/>
        <c:minorTickMark val="none"/>
        <c:tickLblPos val="none"/>
        <c:crossAx val="598785744"/>
        <c:crosses val="autoZero"/>
        <c:auto val="1"/>
        <c:lblAlgn val="ctr"/>
        <c:lblOffset val="100"/>
        <c:noMultiLvlLbl val="0"/>
      </c:catAx>
      <c:spPr>
        <a:solidFill>
          <a:srgbClr val="FFFF99">
            <a:alpha val="25000"/>
          </a:srgbClr>
        </a:solidFill>
      </c:spPr>
    </c:plotArea>
    <c:legend>
      <c:legendPos val="b"/>
      <c:legendEntry>
        <c:idx val="0"/>
        <c:delete val="1"/>
      </c:legendEntry>
      <c:legendEntry>
        <c:idx val="1"/>
        <c:delete val="1"/>
      </c:legendEntry>
      <c:layout>
        <c:manualLayout>
          <c:xMode val="edge"/>
          <c:yMode val="edge"/>
          <c:x val="5.9981825813480824E-4"/>
          <c:y val="0.91635114358676806"/>
          <c:w val="0.47018000874890636"/>
          <c:h val="8.3648856413233247E-2"/>
        </c:manualLayout>
      </c:layout>
      <c:overlay val="0"/>
    </c:legend>
    <c:plotVisOnly val="1"/>
    <c:dispBlanksAs val="gap"/>
    <c:showDLblsOverMax val="0"/>
  </c:chart>
  <c:spPr>
    <a:solidFill>
      <a:srgbClr val="FFFF99">
        <a:alpha val="50000"/>
      </a:srgbClr>
    </a:solidFill>
  </c:spPr>
  <c:printSettings>
    <c:headerFooter/>
    <c:pageMargins b="0.75000000000000555" l="0.70000000000000062" r="0.70000000000000062" t="0.750000000000005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sz="1200"/>
            </a:pPr>
            <a:r>
              <a:rPr lang="en-US" sz="1200"/>
              <a:t>3B. Rate of Exits to Permanent</a:t>
            </a:r>
            <a:r>
              <a:rPr lang="en-US" sz="1200" baseline="0"/>
              <a:t> Housing</a:t>
            </a:r>
          </a:p>
          <a:p>
            <a:pPr>
              <a:defRPr sz="1200"/>
            </a:pPr>
            <a:r>
              <a:rPr lang="en-US" sz="1200"/>
              <a:t>Family Households</a:t>
            </a:r>
          </a:p>
        </c:rich>
      </c:tx>
      <c:overlay val="0"/>
    </c:title>
    <c:autoTitleDeleted val="0"/>
    <c:plotArea>
      <c:layout/>
      <c:barChart>
        <c:barDir val="col"/>
        <c:grouping val="clustered"/>
        <c:varyColors val="0"/>
        <c:ser>
          <c:idx val="0"/>
          <c:order val="0"/>
          <c:tx>
            <c:strRef>
              <c:f>Formulas!$CJ$17</c:f>
              <c:strCache>
                <c:ptCount val="1"/>
                <c:pt idx="0">
                  <c:v>Rate of Exit to PH - Family HHs</c:v>
                </c:pt>
              </c:strCache>
            </c:strRef>
          </c:tx>
          <c:invertIfNegative val="0"/>
          <c:dLbls>
            <c:numFmt formatCode="#%;;;" sourceLinked="0"/>
            <c:spPr>
              <a:noFill/>
              <a:ln>
                <a:noFill/>
              </a:ln>
              <a:effectLst/>
            </c:spPr>
            <c:txPr>
              <a:bodyPr/>
              <a:lstStyle/>
              <a:p>
                <a:pPr>
                  <a:defRPr sz="16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Formulas!$CH$18:$CH$20</c:f>
              <c:strCache>
                <c:ptCount val="3"/>
                <c:pt idx="0">
                  <c:v>Emergency Shelters</c:v>
                </c:pt>
                <c:pt idx="1">
                  <c:v>Transitional Housing</c:v>
                </c:pt>
                <c:pt idx="2">
                  <c:v>Rapid Re-Housing</c:v>
                </c:pt>
              </c:strCache>
            </c:strRef>
          </c:cat>
          <c:val>
            <c:numRef>
              <c:f>Formulas!$CJ$18:$CJ$20</c:f>
              <c:numCache>
                <c:formatCode>0%</c:formatCode>
                <c:ptCount val="3"/>
                <c:pt idx="0">
                  <c:v>0.31860465116279069</c:v>
                </c:pt>
                <c:pt idx="1">
                  <c:v>0.55438596491228065</c:v>
                </c:pt>
                <c:pt idx="2">
                  <c:v>0.8545454545454545</c:v>
                </c:pt>
              </c:numCache>
            </c:numRef>
          </c:val>
        </c:ser>
        <c:dLbls>
          <c:showLegendKey val="0"/>
          <c:showVal val="1"/>
          <c:showCatName val="0"/>
          <c:showSerName val="0"/>
          <c:showPercent val="0"/>
          <c:showBubbleSize val="0"/>
        </c:dLbls>
        <c:gapWidth val="50"/>
        <c:axId val="604260424"/>
        <c:axId val="604263168"/>
      </c:barChart>
      <c:catAx>
        <c:axId val="604260424"/>
        <c:scaling>
          <c:orientation val="minMax"/>
        </c:scaling>
        <c:delete val="0"/>
        <c:axPos val="b"/>
        <c:numFmt formatCode="General" sourceLinked="0"/>
        <c:majorTickMark val="out"/>
        <c:minorTickMark val="none"/>
        <c:tickLblPos val="nextTo"/>
        <c:crossAx val="604263168"/>
        <c:crosses val="autoZero"/>
        <c:auto val="1"/>
        <c:lblAlgn val="ctr"/>
        <c:lblOffset val="100"/>
        <c:noMultiLvlLbl val="0"/>
      </c:catAx>
      <c:valAx>
        <c:axId val="604263168"/>
        <c:scaling>
          <c:orientation val="minMax"/>
        </c:scaling>
        <c:delete val="0"/>
        <c:axPos val="l"/>
        <c:majorGridlines/>
        <c:numFmt formatCode="0%" sourceLinked="1"/>
        <c:majorTickMark val="out"/>
        <c:minorTickMark val="none"/>
        <c:tickLblPos val="nextTo"/>
        <c:crossAx val="604260424"/>
        <c:crosses val="autoZero"/>
        <c:crossBetween val="between"/>
      </c:valAx>
      <c:spPr>
        <a:solidFill>
          <a:srgbClr val="FFFFCC">
            <a:alpha val="25000"/>
          </a:srgbClr>
        </a:solidFill>
      </c:spPr>
    </c:plotArea>
    <c:plotVisOnly val="1"/>
    <c:dispBlanksAs val="gap"/>
    <c:showDLblsOverMax val="0"/>
  </c:chart>
  <c:spPr>
    <a:solidFill>
      <a:srgbClr val="FFFFCC">
        <a:alpha val="50000"/>
      </a:srgbClr>
    </a:solidFill>
  </c:spPr>
  <c:printSettings>
    <c:headerFooter/>
    <c:pageMargins b="0.75000000000000577" l="0.70000000000000062" r="0.70000000000000062" t="0.75000000000000577"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Formulas!$BD$64</c:f>
          <c:strCache>
            <c:ptCount val="1"/>
            <c:pt idx="0">
              <c:v>17C. Change in Average Cost per Permanent Housing Exit
All Households</c:v>
            </c:pt>
          </c:strCache>
        </c:strRef>
      </c:tx>
      <c:layout>
        <c:manualLayout>
          <c:xMode val="edge"/>
          <c:yMode val="edge"/>
          <c:x val="4.8515614114876442E-3"/>
          <c:y val="0"/>
        </c:manualLayout>
      </c:layout>
      <c:overlay val="0"/>
      <c:txPr>
        <a:bodyPr/>
        <a:lstStyle/>
        <a:p>
          <a:pPr algn="l">
            <a:defRPr sz="1100"/>
          </a:pPr>
          <a:endParaRPr lang="en-US"/>
        </a:p>
      </c:txPr>
    </c:title>
    <c:autoTitleDeleted val="0"/>
    <c:plotArea>
      <c:layout>
        <c:manualLayout>
          <c:layoutTarget val="inner"/>
          <c:xMode val="edge"/>
          <c:yMode val="edge"/>
          <c:x val="0.13525240594925633"/>
          <c:y val="0.19517629408171583"/>
          <c:w val="0.83419203849519685"/>
          <c:h val="0.65111148340500202"/>
        </c:manualLayout>
      </c:layout>
      <c:barChart>
        <c:barDir val="col"/>
        <c:grouping val="clustered"/>
        <c:varyColors val="0"/>
        <c:ser>
          <c:idx val="0"/>
          <c:order val="0"/>
          <c:tx>
            <c:strRef>
              <c:f>Formulas!$BF$63</c:f>
              <c:strCache>
                <c:ptCount val="1"/>
                <c:pt idx="0">
                  <c:v>Current $/PH Exit</c:v>
                </c:pt>
              </c:strCache>
            </c:strRef>
          </c:tx>
          <c:invertIfNegative val="0"/>
          <c:dLbls>
            <c:delete val="1"/>
          </c:dLbls>
          <c:cat>
            <c:strRef>
              <c:f>Formulas!$BE$64:$BE$67</c:f>
              <c:strCache>
                <c:ptCount val="4"/>
                <c:pt idx="0">
                  <c:v>ES</c:v>
                </c:pt>
                <c:pt idx="1">
                  <c:v>TH</c:v>
                </c:pt>
                <c:pt idx="2">
                  <c:v>RR</c:v>
                </c:pt>
                <c:pt idx="3">
                  <c:v>All Programs</c:v>
                </c:pt>
              </c:strCache>
            </c:strRef>
          </c:cat>
          <c:val>
            <c:numRef>
              <c:f>Formulas!$BF$64:$BF$67</c:f>
              <c:numCache>
                <c:formatCode>"$"#,##0</c:formatCode>
                <c:ptCount val="4"/>
                <c:pt idx="0">
                  <c:v>7960</c:v>
                </c:pt>
                <c:pt idx="1">
                  <c:v>18750</c:v>
                </c:pt>
                <c:pt idx="2">
                  <c:v>4308</c:v>
                </c:pt>
                <c:pt idx="3">
                  <c:v>10339</c:v>
                </c:pt>
              </c:numCache>
            </c:numRef>
          </c:val>
        </c:ser>
        <c:ser>
          <c:idx val="1"/>
          <c:order val="1"/>
          <c:tx>
            <c:strRef>
              <c:f>Formulas!$BG$63</c:f>
              <c:strCache>
                <c:ptCount val="1"/>
                <c:pt idx="0">
                  <c:v>New $/PH Exit</c:v>
                </c:pt>
              </c:strCache>
            </c:strRef>
          </c:tx>
          <c:invertIfNegative val="0"/>
          <c:dLbls>
            <c:dLbl>
              <c:idx val="0"/>
              <c:tx>
                <c:strRef>
                  <c:f>Formulas!$BH$64</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{28697487-8976-41AC-BA78-E8CB44E3201F}</c15:txfldGUID>
                      <c15:f>Formulas!$BH$64</c15:f>
                      <c15:dlblFieldTableCache>
                        <c:ptCount val="1"/>
                      </c15:dlblFieldTableCache>
                    </c15:dlblFTEntry>
                  </c15:dlblFieldTable>
                  <c15:showDataLabelsRange val="0"/>
                </c:ext>
              </c:extLst>
            </c:dLbl>
            <c:dLbl>
              <c:idx val="1"/>
              <c:tx>
                <c:strRef>
                  <c:f>Formulas!$BH$65</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{D621E03B-9FD0-4773-9067-2F7FC3DDA076}</c15:txfldGUID>
                      <c15:f>Formulas!$BH$65</c15:f>
                      <c15:dlblFieldTableCache>
                        <c:ptCount val="1"/>
                      </c15:dlblFieldTableCache>
                    </c15:dlblFTEntry>
                  </c15:dlblFieldTable>
                  <c15:showDataLabelsRange val="0"/>
                </c:ext>
              </c:extLst>
            </c:dLbl>
            <c:dLbl>
              <c:idx val="2"/>
              <c:tx>
                <c:strRef>
                  <c:f>Formulas!$BH$66</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{C6C7179B-59F9-4097-9854-2C26F88E287E}</c15:txfldGUID>
                      <c15:f>Formulas!$BH$66</c15:f>
                      <c15:dlblFieldTableCache>
                        <c:ptCount val="1"/>
                      </c15:dlblFieldTableCache>
                    </c15:dlblFTEntry>
                  </c15:dlblFieldTable>
                  <c15:showDataLabelsRange val="0"/>
                </c:ext>
              </c:extLst>
            </c:dLbl>
            <c:dLbl>
              <c:idx val="3"/>
              <c:tx>
                <c:strRef>
                  <c:f>Formulas!$BH$67</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{15E9F9D1-3ECA-4D27-8C08-818AF7DA5000}</c15:txfldGUID>
                      <c15:f>Formulas!$BH$67</c15:f>
                      <c15:dlblFieldTableCache>
                        <c:ptCount val="1"/>
                      </c15:dlblFieldTableCache>
                    </c15:dlblFTEntry>
                  </c15:dlblFieldTable>
                  <c15:showDataLabelsRange val="0"/>
                </c:ext>
              </c:extLst>
            </c:dLbl>
            <c:spPr>
              <a:noFill/>
              <a:ln>
                <a:noFill/>
              </a:ln>
              <a:effectLst/>
            </c:spPr>
            <c:txPr>
              <a:bodyPr/>
              <a:lstStyle/>
              <a:p>
                <a:pPr>
                  <a:defRPr sz="1100"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Formulas!$BE$64:$BE$67</c:f>
              <c:strCache>
                <c:ptCount val="4"/>
                <c:pt idx="0">
                  <c:v>ES</c:v>
                </c:pt>
                <c:pt idx="1">
                  <c:v>TH</c:v>
                </c:pt>
                <c:pt idx="2">
                  <c:v>RR</c:v>
                </c:pt>
                <c:pt idx="3">
                  <c:v>All Programs</c:v>
                </c:pt>
              </c:strCache>
            </c:strRef>
          </c:cat>
          <c:val>
            <c:numRef>
              <c:f>Formulas!$BG$64:$BG$67</c:f>
              <c:numCache>
                <c:formatCode>"$"#,##0</c:formatCode>
                <c:ptCount val="4"/>
                <c:pt idx="0">
                  <c:v>7960</c:v>
                </c:pt>
                <c:pt idx="1">
                  <c:v>18750</c:v>
                </c:pt>
                <c:pt idx="2">
                  <c:v>4308</c:v>
                </c:pt>
                <c:pt idx="3">
                  <c:v>10339</c:v>
                </c:pt>
              </c:numCache>
            </c:numRef>
          </c:val>
        </c:ser>
        <c:dLbls>
          <c:showLegendKey val="0"/>
          <c:showVal val="1"/>
          <c:showCatName val="0"/>
          <c:showSerName val="0"/>
          <c:showPercent val="0"/>
          <c:showBubbleSize val="0"/>
        </c:dLbls>
        <c:gapWidth val="75"/>
        <c:axId val="598779864"/>
        <c:axId val="598780648"/>
      </c:barChart>
      <c:barChart>
        <c:barDir val="col"/>
        <c:grouping val="clustered"/>
        <c:varyColors val="0"/>
        <c:ser>
          <c:idx val="2"/>
          <c:order val="2"/>
          <c:tx>
            <c:strRef>
              <c:f>Formulas!$BI$63</c:f>
              <c:strCache>
                <c:ptCount val="1"/>
                <c:pt idx="0">
                  <c:v>Current PH Exits</c:v>
                </c:pt>
              </c:strCache>
            </c:strRef>
          </c:tx>
          <c:invertIfNegative val="0"/>
          <c:dLbls>
            <c:numFmt formatCode="[&gt;999]&quot;$&quot;#.#,&quot;K&quot;;;;"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Formulas!$BE$64:$BE$67</c:f>
              <c:strCache>
                <c:ptCount val="4"/>
                <c:pt idx="0">
                  <c:v>ES</c:v>
                </c:pt>
                <c:pt idx="1">
                  <c:v>TH</c:v>
                </c:pt>
                <c:pt idx="2">
                  <c:v>RR</c:v>
                </c:pt>
                <c:pt idx="3">
                  <c:v>All Programs</c:v>
                </c:pt>
              </c:strCache>
            </c:strRef>
          </c:cat>
          <c:val>
            <c:numRef>
              <c:f>Formulas!$BI$64:$BI$67</c:f>
              <c:numCache>
                <c:formatCode>"$"#,##0</c:formatCode>
                <c:ptCount val="4"/>
                <c:pt idx="0">
                  <c:v>7960</c:v>
                </c:pt>
                <c:pt idx="1">
                  <c:v>18750</c:v>
                </c:pt>
                <c:pt idx="2">
                  <c:v>4308</c:v>
                </c:pt>
                <c:pt idx="3">
                  <c:v>10339</c:v>
                </c:pt>
              </c:numCache>
            </c:numRef>
          </c:val>
        </c:ser>
        <c:ser>
          <c:idx val="3"/>
          <c:order val="3"/>
          <c:tx>
            <c:strRef>
              <c:f>Formulas!$BJ$63</c:f>
              <c:strCache>
                <c:ptCount val="1"/>
                <c:pt idx="0">
                  <c:v>New PH Exits</c:v>
                </c:pt>
              </c:strCache>
            </c:strRef>
          </c:tx>
          <c:invertIfNegative val="0"/>
          <c:dLbls>
            <c:numFmt formatCode="[&gt;999]&quot;$&quot;#.#,&quot;K&quot;;;;"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Formulas!$BE$64:$BE$67</c:f>
              <c:strCache>
                <c:ptCount val="4"/>
                <c:pt idx="0">
                  <c:v>ES</c:v>
                </c:pt>
                <c:pt idx="1">
                  <c:v>TH</c:v>
                </c:pt>
                <c:pt idx="2">
                  <c:v>RR</c:v>
                </c:pt>
                <c:pt idx="3">
                  <c:v>All Programs</c:v>
                </c:pt>
              </c:strCache>
            </c:strRef>
          </c:cat>
          <c:val>
            <c:numRef>
              <c:f>Formulas!$BJ$64:$BJ$67</c:f>
              <c:numCache>
                <c:formatCode>"$"#,##0</c:formatCode>
                <c:ptCount val="4"/>
                <c:pt idx="0">
                  <c:v>7960</c:v>
                </c:pt>
                <c:pt idx="1">
                  <c:v>18750</c:v>
                </c:pt>
                <c:pt idx="2">
                  <c:v>4308</c:v>
                </c:pt>
                <c:pt idx="3">
                  <c:v>10339</c:v>
                </c:pt>
              </c:numCache>
            </c:numRef>
          </c:val>
        </c:ser>
        <c:dLbls>
          <c:showLegendKey val="0"/>
          <c:showVal val="0"/>
          <c:showCatName val="0"/>
          <c:showSerName val="0"/>
          <c:showPercent val="0"/>
          <c:showBubbleSize val="0"/>
        </c:dLbls>
        <c:gapWidth val="75"/>
        <c:axId val="598782216"/>
        <c:axId val="598781432"/>
      </c:barChart>
      <c:catAx>
        <c:axId val="598779864"/>
        <c:scaling>
          <c:orientation val="minMax"/>
        </c:scaling>
        <c:delete val="0"/>
        <c:axPos val="b"/>
        <c:numFmt formatCode="General" sourceLinked="0"/>
        <c:majorTickMark val="none"/>
        <c:minorTickMark val="none"/>
        <c:tickLblPos val="nextTo"/>
        <c:crossAx val="598780648"/>
        <c:crosses val="autoZero"/>
        <c:auto val="1"/>
        <c:lblAlgn val="ctr"/>
        <c:lblOffset val="100"/>
        <c:noMultiLvlLbl val="0"/>
      </c:catAx>
      <c:valAx>
        <c:axId val="598780648"/>
        <c:scaling>
          <c:orientation val="minMax"/>
        </c:scaling>
        <c:delete val="0"/>
        <c:axPos val="l"/>
        <c:majorGridlines/>
        <c:numFmt formatCode="&quot;$&quot;#,##0" sourceLinked="1"/>
        <c:majorTickMark val="none"/>
        <c:minorTickMark val="none"/>
        <c:tickLblPos val="nextTo"/>
        <c:crossAx val="598779864"/>
        <c:crosses val="autoZero"/>
        <c:crossBetween val="between"/>
      </c:valAx>
      <c:valAx>
        <c:axId val="598781432"/>
        <c:scaling>
          <c:orientation val="minMax"/>
        </c:scaling>
        <c:delete val="1"/>
        <c:axPos val="r"/>
        <c:numFmt formatCode="&quot;$&quot;#,##0" sourceLinked="1"/>
        <c:majorTickMark val="out"/>
        <c:minorTickMark val="none"/>
        <c:tickLblPos val="none"/>
        <c:crossAx val="598782216"/>
        <c:crosses val="max"/>
        <c:crossBetween val="between"/>
      </c:valAx>
      <c:catAx>
        <c:axId val="598782216"/>
        <c:scaling>
          <c:orientation val="minMax"/>
        </c:scaling>
        <c:delete val="1"/>
        <c:axPos val="b"/>
        <c:numFmt formatCode="General" sourceLinked="1"/>
        <c:majorTickMark val="out"/>
        <c:minorTickMark val="none"/>
        <c:tickLblPos val="none"/>
        <c:crossAx val="598781432"/>
        <c:crosses val="autoZero"/>
        <c:auto val="1"/>
        <c:lblAlgn val="ctr"/>
        <c:lblOffset val="100"/>
        <c:noMultiLvlLbl val="0"/>
      </c:catAx>
      <c:spPr>
        <a:solidFill>
          <a:sysClr val="window" lastClr="FFFFFF">
            <a:lumMod val="95000"/>
            <a:alpha val="25000"/>
          </a:sysClr>
        </a:solidFill>
      </c:spPr>
    </c:plotArea>
    <c:legend>
      <c:legendPos val="b"/>
      <c:legendEntry>
        <c:idx val="0"/>
        <c:delete val="1"/>
      </c:legendEntry>
      <c:legendEntry>
        <c:idx val="1"/>
        <c:delete val="1"/>
      </c:legendEntry>
      <c:layout>
        <c:manualLayout>
          <c:xMode val="edge"/>
          <c:yMode val="edge"/>
          <c:x val="0"/>
          <c:y val="0.91635114759591219"/>
          <c:w val="0.47018000874890636"/>
          <c:h val="8.3648856413233247E-2"/>
        </c:manualLayout>
      </c:layout>
      <c:overlay val="0"/>
    </c:legend>
    <c:plotVisOnly val="1"/>
    <c:dispBlanksAs val="gap"/>
    <c:showDLblsOverMax val="0"/>
  </c:chart>
  <c:spPr>
    <a:solidFill>
      <a:sysClr val="window" lastClr="FFFFFF">
        <a:lumMod val="95000"/>
        <a:alpha val="50000"/>
      </a:sysClr>
    </a:solidFill>
  </c:spPr>
  <c:printSettings>
    <c:headerFooter/>
    <c:pageMargins b="0.75000000000000555" l="0.70000000000000062" r="0.70000000000000062" t="0.75000000000000555"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Formulas!$BD$38</c:f>
          <c:strCache>
            <c:ptCount val="1"/>
            <c:pt idx="0">
              <c:v>18A. Change in Perm. Supportive Housing Capacity
Single Adults</c:v>
            </c:pt>
          </c:strCache>
        </c:strRef>
      </c:tx>
      <c:layout>
        <c:manualLayout>
          <c:xMode val="edge"/>
          <c:yMode val="edge"/>
          <c:x val="0.18150960946757491"/>
          <c:y val="2.7755103824850216E-2"/>
        </c:manualLayout>
      </c:layout>
      <c:overlay val="0"/>
      <c:txPr>
        <a:bodyPr/>
        <a:lstStyle/>
        <a:p>
          <a:pPr>
            <a:defRPr sz="1200"/>
          </a:pPr>
          <a:endParaRPr lang="en-US"/>
        </a:p>
      </c:txPr>
    </c:title>
    <c:autoTitleDeleted val="0"/>
    <c:plotArea>
      <c:layout/>
      <c:barChart>
        <c:barDir val="col"/>
        <c:grouping val="stacked"/>
        <c:varyColors val="0"/>
        <c:ser>
          <c:idx val="0"/>
          <c:order val="0"/>
          <c:tx>
            <c:strRef>
              <c:f>Formulas!$BE$38</c:f>
              <c:strCache>
                <c:ptCount val="1"/>
                <c:pt idx="0">
                  <c:v>Existing PSH Capacity</c:v>
                </c:pt>
              </c:strCache>
            </c:strRef>
          </c:tx>
          <c:invertIfNegative val="0"/>
          <c:dLbls>
            <c:numFmt formatCode="#;;;" sourceLinked="0"/>
            <c:spPr>
              <a:noFill/>
              <a:ln>
                <a:noFill/>
              </a:ln>
              <a:effectLst/>
            </c:spPr>
            <c:txPr>
              <a:bodyPr/>
              <a:lstStyle/>
              <a:p>
                <a:pPr>
                  <a:defRPr sz="1200"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Formulas!$BF$37:$BG$37</c:f>
              <c:strCache>
                <c:ptCount val="2"/>
                <c:pt idx="0">
                  <c:v>Current</c:v>
                </c:pt>
                <c:pt idx="1">
                  <c:v>Future</c:v>
                </c:pt>
              </c:strCache>
            </c:strRef>
          </c:cat>
          <c:val>
            <c:numRef>
              <c:f>Formulas!$BF$38:$BG$38</c:f>
              <c:numCache>
                <c:formatCode>#,##0_);\(#,##0\)</c:formatCode>
                <c:ptCount val="2"/>
                <c:pt idx="0">
                  <c:v>185</c:v>
                </c:pt>
                <c:pt idx="1">
                  <c:v>185</c:v>
                </c:pt>
              </c:numCache>
            </c:numRef>
          </c:val>
        </c:ser>
        <c:ser>
          <c:idx val="1"/>
          <c:order val="1"/>
          <c:tx>
            <c:strRef>
              <c:f>Formulas!$BE$39</c:f>
              <c:strCache>
                <c:ptCount val="1"/>
                <c:pt idx="0">
                  <c:v>New PSH Capacity</c:v>
                </c:pt>
              </c:strCache>
            </c:strRef>
          </c:tx>
          <c:invertIfNegative val="0"/>
          <c:dLbls>
            <c:numFmt formatCode="0;;;" sourceLinked="0"/>
            <c:spPr>
              <a:noFill/>
              <a:ln>
                <a:noFill/>
              </a:ln>
              <a:effectLst/>
            </c:spPr>
            <c:txPr>
              <a:bodyPr/>
              <a:lstStyle/>
              <a:p>
                <a:pPr>
                  <a:defRPr sz="1200"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Formulas!$BF$37:$BG$37</c:f>
              <c:strCache>
                <c:ptCount val="2"/>
                <c:pt idx="0">
                  <c:v>Current</c:v>
                </c:pt>
                <c:pt idx="1">
                  <c:v>Future</c:v>
                </c:pt>
              </c:strCache>
            </c:strRef>
          </c:cat>
          <c:val>
            <c:numRef>
              <c:f>Formulas!$BF$39:$BG$39</c:f>
              <c:numCache>
                <c:formatCode>#,##0</c:formatCode>
                <c:ptCount val="2"/>
                <c:pt idx="0" formatCode="General">
                  <c:v>0</c:v>
                </c:pt>
                <c:pt idx="1">
                  <c:v>0</c:v>
                </c:pt>
              </c:numCache>
            </c:numRef>
          </c:val>
        </c:ser>
        <c:dLbls>
          <c:showLegendKey val="0"/>
          <c:showVal val="1"/>
          <c:showCatName val="0"/>
          <c:showSerName val="0"/>
          <c:showPercent val="0"/>
          <c:showBubbleSize val="0"/>
        </c:dLbls>
        <c:gapWidth val="75"/>
        <c:overlap val="100"/>
        <c:axId val="598777904"/>
        <c:axId val="598788880"/>
      </c:barChart>
      <c:catAx>
        <c:axId val="598777904"/>
        <c:scaling>
          <c:orientation val="minMax"/>
        </c:scaling>
        <c:delete val="0"/>
        <c:axPos val="b"/>
        <c:numFmt formatCode="General" sourceLinked="0"/>
        <c:majorTickMark val="none"/>
        <c:minorTickMark val="none"/>
        <c:tickLblPos val="nextTo"/>
        <c:crossAx val="598788880"/>
        <c:crosses val="autoZero"/>
        <c:auto val="1"/>
        <c:lblAlgn val="ctr"/>
        <c:lblOffset val="100"/>
        <c:noMultiLvlLbl val="0"/>
      </c:catAx>
      <c:valAx>
        <c:axId val="598788880"/>
        <c:scaling>
          <c:orientation val="minMax"/>
        </c:scaling>
        <c:delete val="0"/>
        <c:axPos val="l"/>
        <c:majorGridlines/>
        <c:numFmt formatCode="#,##0_);\(#,##0\)" sourceLinked="1"/>
        <c:majorTickMark val="none"/>
        <c:minorTickMark val="none"/>
        <c:tickLblPos val="nextTo"/>
        <c:crossAx val="598777904"/>
        <c:crosses val="autoZero"/>
        <c:crossBetween val="between"/>
      </c:valAx>
      <c:spPr>
        <a:solidFill>
          <a:srgbClr val="C0504D">
            <a:lumMod val="20000"/>
            <a:lumOff val="80000"/>
            <a:alpha val="25000"/>
          </a:srgbClr>
        </a:solidFill>
      </c:spPr>
    </c:plotArea>
    <c:legend>
      <c:legendPos val="b"/>
      <c:overlay val="0"/>
    </c:legend>
    <c:plotVisOnly val="1"/>
    <c:dispBlanksAs val="gap"/>
    <c:showDLblsOverMax val="0"/>
  </c:chart>
  <c:spPr>
    <a:solidFill>
      <a:srgbClr val="C0504D">
        <a:lumMod val="20000"/>
        <a:lumOff val="80000"/>
        <a:alpha val="50000"/>
      </a:srgbClr>
    </a:solidFill>
  </c:spPr>
  <c:printSettings>
    <c:headerFooter/>
    <c:pageMargins b="0.75000000000000533" l="0.70000000000000062" r="0.70000000000000062" t="0.75000000000000533"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Formulas!$BD$54</c:f>
          <c:strCache>
            <c:ptCount val="1"/>
            <c:pt idx="0">
              <c:v>18B. Change in Perm. Supportive Housing Capacity
Family Households</c:v>
            </c:pt>
          </c:strCache>
        </c:strRef>
      </c:tx>
      <c:layout>
        <c:manualLayout>
          <c:xMode val="edge"/>
          <c:yMode val="edge"/>
          <c:x val="0.17316301824691832"/>
          <c:y val="2.3129253187374996E-2"/>
        </c:manualLayout>
      </c:layout>
      <c:overlay val="0"/>
      <c:txPr>
        <a:bodyPr/>
        <a:lstStyle/>
        <a:p>
          <a:pPr>
            <a:defRPr sz="1200"/>
          </a:pPr>
          <a:endParaRPr lang="en-US"/>
        </a:p>
      </c:txPr>
    </c:title>
    <c:autoTitleDeleted val="0"/>
    <c:plotArea>
      <c:layout/>
      <c:barChart>
        <c:barDir val="col"/>
        <c:grouping val="stacked"/>
        <c:varyColors val="0"/>
        <c:ser>
          <c:idx val="0"/>
          <c:order val="0"/>
          <c:tx>
            <c:strRef>
              <c:f>Formulas!$BE$54</c:f>
              <c:strCache>
                <c:ptCount val="1"/>
                <c:pt idx="0">
                  <c:v>Existing PSH Capacity</c:v>
                </c:pt>
              </c:strCache>
            </c:strRef>
          </c:tx>
          <c:invertIfNegative val="0"/>
          <c:dLbls>
            <c:numFmt formatCode="#;;;" sourceLinked="0"/>
            <c:spPr>
              <a:noFill/>
              <a:ln>
                <a:noFill/>
              </a:ln>
              <a:effectLst/>
            </c:spPr>
            <c:txPr>
              <a:bodyPr/>
              <a:lstStyle/>
              <a:p>
                <a:pPr>
                  <a:defRPr sz="1200"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Formulas!$BF$53:$BG$53</c:f>
              <c:strCache>
                <c:ptCount val="2"/>
                <c:pt idx="0">
                  <c:v>Current</c:v>
                </c:pt>
                <c:pt idx="1">
                  <c:v>Future</c:v>
                </c:pt>
              </c:strCache>
            </c:strRef>
          </c:cat>
          <c:val>
            <c:numRef>
              <c:f>Formulas!$BF$54:$BG$54</c:f>
              <c:numCache>
                <c:formatCode>#,##0_);\(#,##0\)</c:formatCode>
                <c:ptCount val="2"/>
                <c:pt idx="0">
                  <c:v>80</c:v>
                </c:pt>
                <c:pt idx="1">
                  <c:v>80</c:v>
                </c:pt>
              </c:numCache>
            </c:numRef>
          </c:val>
        </c:ser>
        <c:ser>
          <c:idx val="1"/>
          <c:order val="1"/>
          <c:tx>
            <c:strRef>
              <c:f>Formulas!$BE$55</c:f>
              <c:strCache>
                <c:ptCount val="1"/>
                <c:pt idx="0">
                  <c:v>New PSH Capacity</c:v>
                </c:pt>
              </c:strCache>
            </c:strRef>
          </c:tx>
          <c:invertIfNegative val="0"/>
          <c:dLbls>
            <c:numFmt formatCode="0;;;" sourceLinked="0"/>
            <c:spPr>
              <a:noFill/>
              <a:ln>
                <a:noFill/>
              </a:ln>
              <a:effectLst/>
            </c:spPr>
            <c:txPr>
              <a:bodyPr/>
              <a:lstStyle/>
              <a:p>
                <a:pPr>
                  <a:defRPr sz="1100"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Formulas!$BF$53:$BG$53</c:f>
              <c:strCache>
                <c:ptCount val="2"/>
                <c:pt idx="0">
                  <c:v>Current</c:v>
                </c:pt>
                <c:pt idx="1">
                  <c:v>Future</c:v>
                </c:pt>
              </c:strCache>
            </c:strRef>
          </c:cat>
          <c:val>
            <c:numRef>
              <c:f>Formulas!$BF$55:$BG$55</c:f>
              <c:numCache>
                <c:formatCode>#,##0</c:formatCode>
                <c:ptCount val="2"/>
                <c:pt idx="0" formatCode="General">
                  <c:v>0</c:v>
                </c:pt>
                <c:pt idx="1">
                  <c:v>0</c:v>
                </c:pt>
              </c:numCache>
            </c:numRef>
          </c:val>
        </c:ser>
        <c:dLbls>
          <c:showLegendKey val="0"/>
          <c:showVal val="1"/>
          <c:showCatName val="0"/>
          <c:showSerName val="0"/>
          <c:showPercent val="0"/>
          <c:showBubbleSize val="0"/>
        </c:dLbls>
        <c:gapWidth val="75"/>
        <c:overlap val="100"/>
        <c:axId val="598789664"/>
        <c:axId val="598789272"/>
      </c:barChart>
      <c:catAx>
        <c:axId val="598789664"/>
        <c:scaling>
          <c:orientation val="minMax"/>
        </c:scaling>
        <c:delete val="0"/>
        <c:axPos val="b"/>
        <c:numFmt formatCode="General" sourceLinked="0"/>
        <c:majorTickMark val="none"/>
        <c:minorTickMark val="none"/>
        <c:tickLblPos val="nextTo"/>
        <c:crossAx val="598789272"/>
        <c:crosses val="autoZero"/>
        <c:auto val="1"/>
        <c:lblAlgn val="ctr"/>
        <c:lblOffset val="100"/>
        <c:noMultiLvlLbl val="0"/>
      </c:catAx>
      <c:valAx>
        <c:axId val="598789272"/>
        <c:scaling>
          <c:orientation val="minMax"/>
        </c:scaling>
        <c:delete val="0"/>
        <c:axPos val="l"/>
        <c:majorGridlines/>
        <c:numFmt formatCode="#,##0_);\(#,##0\)" sourceLinked="1"/>
        <c:majorTickMark val="none"/>
        <c:minorTickMark val="none"/>
        <c:tickLblPos val="nextTo"/>
        <c:crossAx val="598789664"/>
        <c:crosses val="autoZero"/>
        <c:crossBetween val="between"/>
      </c:valAx>
      <c:spPr>
        <a:solidFill>
          <a:srgbClr val="FFFF99">
            <a:alpha val="25000"/>
          </a:srgbClr>
        </a:solidFill>
      </c:spPr>
    </c:plotArea>
    <c:legend>
      <c:legendPos val="b"/>
      <c:overlay val="0"/>
    </c:legend>
    <c:plotVisOnly val="1"/>
    <c:dispBlanksAs val="gap"/>
    <c:showDLblsOverMax val="0"/>
  </c:chart>
  <c:spPr>
    <a:solidFill>
      <a:srgbClr val="FFFF99">
        <a:alpha val="50000"/>
      </a:srgbClr>
    </a:solidFill>
  </c:spPr>
  <c:printSettings>
    <c:headerFooter/>
    <c:pageMargins b="0.75000000000000555" l="0.70000000000000062" r="0.70000000000000062" t="0.75000000000000555"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Formulas!$BD$70</c:f>
          <c:strCache>
            <c:ptCount val="1"/>
            <c:pt idx="0">
              <c:v>18C. Change in Perm. Supportive Housing Capacity
All Households</c:v>
            </c:pt>
          </c:strCache>
        </c:strRef>
      </c:tx>
      <c:layout>
        <c:manualLayout>
          <c:xMode val="edge"/>
          <c:yMode val="edge"/>
          <c:x val="0.17594522857501049"/>
          <c:y val="3.7006805099800012E-2"/>
        </c:manualLayout>
      </c:layout>
      <c:overlay val="0"/>
      <c:txPr>
        <a:bodyPr/>
        <a:lstStyle/>
        <a:p>
          <a:pPr>
            <a:defRPr sz="1200"/>
          </a:pPr>
          <a:endParaRPr lang="en-US"/>
        </a:p>
      </c:txPr>
    </c:title>
    <c:autoTitleDeleted val="0"/>
    <c:plotArea>
      <c:layout/>
      <c:barChart>
        <c:barDir val="col"/>
        <c:grouping val="stacked"/>
        <c:varyColors val="0"/>
        <c:ser>
          <c:idx val="0"/>
          <c:order val="0"/>
          <c:tx>
            <c:strRef>
              <c:f>Formulas!$BE$70</c:f>
              <c:strCache>
                <c:ptCount val="1"/>
                <c:pt idx="0">
                  <c:v>Existing PSH Capacity</c:v>
                </c:pt>
              </c:strCache>
            </c:strRef>
          </c:tx>
          <c:invertIfNegative val="0"/>
          <c:dLbls>
            <c:numFmt formatCode="#;;;" sourceLinked="0"/>
            <c:spPr>
              <a:noFill/>
              <a:ln>
                <a:noFill/>
              </a:ln>
              <a:effectLst/>
            </c:spPr>
            <c:txPr>
              <a:bodyPr/>
              <a:lstStyle/>
              <a:p>
                <a:pPr>
                  <a:defRPr sz="1200"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Formulas!$BF$69:$BG$69</c:f>
              <c:strCache>
                <c:ptCount val="2"/>
                <c:pt idx="0">
                  <c:v>Current</c:v>
                </c:pt>
                <c:pt idx="1">
                  <c:v>Future</c:v>
                </c:pt>
              </c:strCache>
            </c:strRef>
          </c:cat>
          <c:val>
            <c:numRef>
              <c:f>Formulas!$BF$70:$BG$70</c:f>
              <c:numCache>
                <c:formatCode>#,##0_);\(#,##0\)</c:formatCode>
                <c:ptCount val="2"/>
                <c:pt idx="0">
                  <c:v>265</c:v>
                </c:pt>
                <c:pt idx="1">
                  <c:v>265</c:v>
                </c:pt>
              </c:numCache>
            </c:numRef>
          </c:val>
        </c:ser>
        <c:ser>
          <c:idx val="1"/>
          <c:order val="1"/>
          <c:tx>
            <c:strRef>
              <c:f>Formulas!$BE$71</c:f>
              <c:strCache>
                <c:ptCount val="1"/>
                <c:pt idx="0">
                  <c:v>New PSH Capacity</c:v>
                </c:pt>
              </c:strCache>
            </c:strRef>
          </c:tx>
          <c:invertIfNegative val="0"/>
          <c:dLbls>
            <c:numFmt formatCode="0;;;" sourceLinked="0"/>
            <c:spPr>
              <a:noFill/>
              <a:ln>
                <a:noFill/>
              </a:ln>
              <a:effectLst/>
            </c:spPr>
            <c:txPr>
              <a:bodyPr/>
              <a:lstStyle/>
              <a:p>
                <a:pPr>
                  <a:defRPr sz="1200"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Formulas!$BF$69:$BG$69</c:f>
              <c:strCache>
                <c:ptCount val="2"/>
                <c:pt idx="0">
                  <c:v>Current</c:v>
                </c:pt>
                <c:pt idx="1">
                  <c:v>Future</c:v>
                </c:pt>
              </c:strCache>
            </c:strRef>
          </c:cat>
          <c:val>
            <c:numRef>
              <c:f>Formulas!$BF$71:$BG$71</c:f>
              <c:numCache>
                <c:formatCode>#,##0</c:formatCode>
                <c:ptCount val="2"/>
                <c:pt idx="0" formatCode="General">
                  <c:v>0</c:v>
                </c:pt>
                <c:pt idx="1">
                  <c:v>0</c:v>
                </c:pt>
              </c:numCache>
            </c:numRef>
          </c:val>
        </c:ser>
        <c:dLbls>
          <c:showLegendKey val="0"/>
          <c:showVal val="1"/>
          <c:showCatName val="0"/>
          <c:showSerName val="0"/>
          <c:showPercent val="0"/>
          <c:showBubbleSize val="0"/>
        </c:dLbls>
        <c:gapWidth val="75"/>
        <c:overlap val="100"/>
        <c:axId val="598791624"/>
        <c:axId val="598790056"/>
      </c:barChart>
      <c:catAx>
        <c:axId val="598791624"/>
        <c:scaling>
          <c:orientation val="minMax"/>
        </c:scaling>
        <c:delete val="0"/>
        <c:axPos val="b"/>
        <c:numFmt formatCode="General" sourceLinked="0"/>
        <c:majorTickMark val="none"/>
        <c:minorTickMark val="none"/>
        <c:tickLblPos val="nextTo"/>
        <c:crossAx val="598790056"/>
        <c:crosses val="autoZero"/>
        <c:auto val="1"/>
        <c:lblAlgn val="ctr"/>
        <c:lblOffset val="100"/>
        <c:noMultiLvlLbl val="0"/>
      </c:catAx>
      <c:valAx>
        <c:axId val="598790056"/>
        <c:scaling>
          <c:orientation val="minMax"/>
        </c:scaling>
        <c:delete val="0"/>
        <c:axPos val="l"/>
        <c:majorGridlines/>
        <c:numFmt formatCode="#,##0_);\(#,##0\)" sourceLinked="1"/>
        <c:majorTickMark val="none"/>
        <c:minorTickMark val="none"/>
        <c:tickLblPos val="nextTo"/>
        <c:crossAx val="598791624"/>
        <c:crosses val="autoZero"/>
        <c:crossBetween val="between"/>
      </c:valAx>
      <c:spPr>
        <a:solidFill>
          <a:schemeClr val="bg1">
            <a:lumMod val="95000"/>
          </a:schemeClr>
        </a:solidFill>
      </c:spPr>
    </c:plotArea>
    <c:legend>
      <c:legendPos val="b"/>
      <c:overlay val="0"/>
    </c:legend>
    <c:plotVisOnly val="1"/>
    <c:dispBlanksAs val="gap"/>
    <c:showDLblsOverMax val="0"/>
  </c:chart>
  <c:spPr>
    <a:solidFill>
      <a:sysClr val="window" lastClr="FFFFFF">
        <a:lumMod val="95000"/>
        <a:alpha val="50000"/>
      </a:sysClr>
    </a:solidFill>
  </c:spPr>
  <c:printSettings>
    <c:headerFooter/>
    <c:pageMargins b="0.75000000000000555" l="0.70000000000000062" r="0.70000000000000062" t="0.75000000000000555" header="0.30000000000000032" footer="0.30000000000000032"/>
    <c:pageSetup orientation="portrait"/>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r">
              <a:defRPr sz="1200"/>
            </a:pPr>
            <a:r>
              <a:rPr lang="en-US" sz="1200"/>
              <a:t>21A.Annual System Investment</a:t>
            </a:r>
          </a:p>
          <a:p>
            <a:pPr algn="r">
              <a:defRPr sz="1200"/>
            </a:pPr>
            <a:r>
              <a:rPr lang="en-US" sz="1200"/>
              <a:t>Single Adult</a:t>
            </a:r>
            <a:r>
              <a:rPr lang="en-US" sz="1200" baseline="0"/>
              <a:t>s</a:t>
            </a:r>
            <a:endParaRPr lang="en-US" sz="1200"/>
          </a:p>
        </c:rich>
      </c:tx>
      <c:layout>
        <c:manualLayout>
          <c:xMode val="edge"/>
          <c:yMode val="edge"/>
          <c:x val="0.54771084864391961"/>
          <c:y val="6.4671125410756224E-3"/>
        </c:manualLayout>
      </c:layout>
      <c:overlay val="0"/>
    </c:title>
    <c:autoTitleDeleted val="0"/>
    <c:plotArea>
      <c:layout>
        <c:manualLayout>
          <c:layoutTarget val="inner"/>
          <c:xMode val="edge"/>
          <c:yMode val="edge"/>
          <c:x val="0.10706146106736658"/>
          <c:y val="0.14333041703120444"/>
          <c:w val="0.48936461067367026"/>
          <c:h val="0.81560768445610965"/>
        </c:manualLayout>
      </c:layout>
      <c:pieChart>
        <c:varyColors val="1"/>
        <c:ser>
          <c:idx val="0"/>
          <c:order val="0"/>
          <c:dLbls>
            <c:spPr>
              <a:noFill/>
              <a:ln>
                <a:noFill/>
              </a:ln>
              <a:effectLst/>
            </c:spPr>
            <c:txPr>
              <a:bodyPr/>
              <a:lstStyle/>
              <a:p>
                <a:pPr>
                  <a:defRPr sz="1200" b="1"/>
                </a:pPr>
                <a:endParaRPr lang="en-US"/>
              </a:p>
            </c:txPr>
            <c:showLegendKey val="0"/>
            <c:showVal val="1"/>
            <c:showCatName val="0"/>
            <c:showSerName val="0"/>
            <c:showPercent val="1"/>
            <c:showBubbleSize val="0"/>
            <c:separator>
</c:separator>
            <c:showLeaderLines val="1"/>
            <c:extLst>
              <c:ext xmlns:c15="http://schemas.microsoft.com/office/drawing/2012/chart" uri="{CE6537A1-D6FC-4f65-9D91-7224C49458BB}"/>
            </c:extLst>
          </c:dLbls>
          <c:cat>
            <c:strRef>
              <c:f>Formulas!$C$59:$C$62</c:f>
              <c:strCache>
                <c:ptCount val="4"/>
                <c:pt idx="0">
                  <c:v>Emergency Shelter</c:v>
                </c:pt>
                <c:pt idx="1">
                  <c:v>Transitional Housing</c:v>
                </c:pt>
                <c:pt idx="2">
                  <c:v>Rapid Re-Housing</c:v>
                </c:pt>
                <c:pt idx="3">
                  <c:v>Permanent Supportive Housing</c:v>
                </c:pt>
              </c:strCache>
            </c:strRef>
          </c:cat>
          <c:val>
            <c:numRef>
              <c:f>Formulas!$D$59:$D$62</c:f>
              <c:numCache>
                <c:formatCode>"$"#,##0</c:formatCode>
                <c:ptCount val="4"/>
                <c:pt idx="0">
                  <c:v>2000000</c:v>
                </c:pt>
                <c:pt idx="1">
                  <c:v>1800000</c:v>
                </c:pt>
                <c:pt idx="2">
                  <c:v>645000</c:v>
                </c:pt>
                <c:pt idx="3">
                  <c:v>2500000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58959864391951011"/>
          <c:y val="0.65501053137270604"/>
          <c:w val="0.40808770778652681"/>
          <c:h val="0.33486864788286347"/>
        </c:manualLayout>
      </c:layout>
      <c:overlay val="0"/>
    </c:legend>
    <c:plotVisOnly val="1"/>
    <c:dispBlanksAs val="zero"/>
    <c:showDLblsOverMax val="0"/>
  </c:chart>
  <c:spPr>
    <a:solidFill>
      <a:srgbClr val="C0504D">
        <a:lumMod val="20000"/>
        <a:lumOff val="80000"/>
        <a:alpha val="50000"/>
      </a:srgbClr>
    </a:solidFill>
  </c:spPr>
  <c:printSettings>
    <c:headerFooter/>
    <c:pageMargins b="0.75000000000000511" l="0.70000000000000062" r="0.70000000000000062" t="0.75000000000000511"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r">
              <a:defRPr sz="1200"/>
            </a:pPr>
            <a:r>
              <a:rPr lang="en-US" sz="1200"/>
              <a:t>21B.Annual</a:t>
            </a:r>
            <a:r>
              <a:rPr lang="en-US" sz="1200" baseline="0"/>
              <a:t> </a:t>
            </a:r>
            <a:r>
              <a:rPr lang="en-US" sz="1200"/>
              <a:t>System Investment</a:t>
            </a:r>
          </a:p>
          <a:p>
            <a:pPr algn="r">
              <a:defRPr sz="1200"/>
            </a:pPr>
            <a:r>
              <a:rPr lang="en-US" sz="1200"/>
              <a:t>Family Households</a:t>
            </a:r>
          </a:p>
        </c:rich>
      </c:tx>
      <c:layout>
        <c:manualLayout>
          <c:xMode val="edge"/>
          <c:yMode val="edge"/>
          <c:x val="0.54903893263342496"/>
          <c:y val="1.2152646059976173E-2"/>
        </c:manualLayout>
      </c:layout>
      <c:overlay val="0"/>
    </c:title>
    <c:autoTitleDeleted val="0"/>
    <c:plotArea>
      <c:layout>
        <c:manualLayout>
          <c:layoutTarget val="inner"/>
          <c:xMode val="edge"/>
          <c:yMode val="edge"/>
          <c:x val="8.2061461067366628E-2"/>
          <c:y val="0.12018226888305629"/>
          <c:w val="0.49492016622922697"/>
          <c:h val="0.8248669437153624"/>
        </c:manualLayout>
      </c:layout>
      <c:pieChart>
        <c:varyColors val="1"/>
        <c:ser>
          <c:idx val="0"/>
          <c:order val="0"/>
          <c:dLbls>
            <c:spPr>
              <a:noFill/>
              <a:ln>
                <a:noFill/>
              </a:ln>
              <a:effectLst/>
            </c:spPr>
            <c:txPr>
              <a:bodyPr/>
              <a:lstStyle/>
              <a:p>
                <a:pPr>
                  <a:defRPr sz="1200" b="1"/>
                </a:pPr>
                <a:endParaRPr lang="en-US"/>
              </a:p>
            </c:txPr>
            <c:showLegendKey val="0"/>
            <c:showVal val="1"/>
            <c:showCatName val="0"/>
            <c:showSerName val="0"/>
            <c:showPercent val="1"/>
            <c:showBubbleSize val="0"/>
            <c:separator>
</c:separator>
            <c:showLeaderLines val="1"/>
            <c:extLst>
              <c:ext xmlns:c15="http://schemas.microsoft.com/office/drawing/2012/chart" uri="{CE6537A1-D6FC-4f65-9D91-7224C49458BB}"/>
            </c:extLst>
          </c:dLbls>
          <c:cat>
            <c:strRef>
              <c:f>Formulas!$C$59:$C$62</c:f>
              <c:strCache>
                <c:ptCount val="4"/>
                <c:pt idx="0">
                  <c:v>Emergency Shelter</c:v>
                </c:pt>
                <c:pt idx="1">
                  <c:v>Transitional Housing</c:v>
                </c:pt>
                <c:pt idx="2">
                  <c:v>Rapid Re-Housing</c:v>
                </c:pt>
                <c:pt idx="3">
                  <c:v>Permanent Supportive Housing</c:v>
                </c:pt>
              </c:strCache>
            </c:strRef>
          </c:cat>
          <c:val>
            <c:numRef>
              <c:f>Formulas!$E$59:$E$62</c:f>
              <c:numCache>
                <c:formatCode>"$"#,##0</c:formatCode>
                <c:ptCount val="4"/>
                <c:pt idx="0">
                  <c:v>1200000</c:v>
                </c:pt>
                <c:pt idx="1">
                  <c:v>3000000</c:v>
                </c:pt>
                <c:pt idx="2">
                  <c:v>850000</c:v>
                </c:pt>
                <c:pt idx="3">
                  <c:v>1500000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59237642169728544"/>
          <c:y val="0.69157016550613748"/>
          <c:w val="0.40531014873140858"/>
          <c:h val="0.30361889091982358"/>
        </c:manualLayout>
      </c:layout>
      <c:overlay val="0"/>
    </c:legend>
    <c:plotVisOnly val="1"/>
    <c:dispBlanksAs val="zero"/>
    <c:showDLblsOverMax val="0"/>
  </c:chart>
  <c:spPr>
    <a:solidFill>
      <a:srgbClr val="FFFF99">
        <a:alpha val="50000"/>
      </a:srgbClr>
    </a:solidFill>
  </c:spPr>
  <c:printSettings>
    <c:headerFooter/>
    <c:pageMargins b="0.75000000000000511" l="0.70000000000000062" r="0.70000000000000062" t="0.75000000000000511"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r">
              <a:defRPr sz="1200"/>
            </a:pPr>
            <a:r>
              <a:rPr lang="en-US" sz="1200"/>
              <a:t>21C.Annual System Investment</a:t>
            </a:r>
          </a:p>
          <a:p>
            <a:pPr algn="r">
              <a:defRPr sz="1200"/>
            </a:pPr>
            <a:r>
              <a:rPr lang="en-US" sz="1200"/>
              <a:t>All Households</a:t>
            </a:r>
          </a:p>
        </c:rich>
      </c:tx>
      <c:layout>
        <c:manualLayout>
          <c:xMode val="edge"/>
          <c:yMode val="edge"/>
          <c:x val="0.54962817147856824"/>
          <c:y val="8.9586565148676977E-3"/>
        </c:manualLayout>
      </c:layout>
      <c:overlay val="0"/>
    </c:title>
    <c:autoTitleDeleted val="0"/>
    <c:plotArea>
      <c:layout>
        <c:manualLayout>
          <c:layoutTarget val="inner"/>
          <c:xMode val="edge"/>
          <c:yMode val="edge"/>
          <c:x val="7.6505905511811023E-2"/>
          <c:y val="0.11092300962379698"/>
          <c:w val="0.5088090551181168"/>
          <c:h val="0.84801509186351764"/>
        </c:manualLayout>
      </c:layout>
      <c:pieChart>
        <c:varyColors val="1"/>
        <c:ser>
          <c:idx val="0"/>
          <c:order val="0"/>
          <c:dLbls>
            <c:spPr>
              <a:noFill/>
              <a:ln>
                <a:noFill/>
              </a:ln>
              <a:effectLst/>
            </c:spPr>
            <c:txPr>
              <a:bodyPr/>
              <a:lstStyle/>
              <a:p>
                <a:pPr>
                  <a:defRPr sz="1200" b="1"/>
                </a:pPr>
                <a:endParaRPr lang="en-US"/>
              </a:p>
            </c:txPr>
            <c:showLegendKey val="0"/>
            <c:showVal val="1"/>
            <c:showCatName val="0"/>
            <c:showSerName val="0"/>
            <c:showPercent val="1"/>
            <c:showBubbleSize val="0"/>
            <c:separator>
</c:separator>
            <c:showLeaderLines val="1"/>
            <c:extLst>
              <c:ext xmlns:c15="http://schemas.microsoft.com/office/drawing/2012/chart" uri="{CE6537A1-D6FC-4f65-9D91-7224C49458BB}"/>
            </c:extLst>
          </c:dLbls>
          <c:cat>
            <c:strRef>
              <c:f>Formulas!$C$59:$C$62</c:f>
              <c:strCache>
                <c:ptCount val="4"/>
                <c:pt idx="0">
                  <c:v>Emergency Shelter</c:v>
                </c:pt>
                <c:pt idx="1">
                  <c:v>Transitional Housing</c:v>
                </c:pt>
                <c:pt idx="2">
                  <c:v>Rapid Re-Housing</c:v>
                </c:pt>
                <c:pt idx="3">
                  <c:v>Permanent Supportive Housing</c:v>
                </c:pt>
              </c:strCache>
            </c:strRef>
          </c:cat>
          <c:val>
            <c:numRef>
              <c:f>Formulas!$F$59:$F$62</c:f>
              <c:numCache>
                <c:formatCode>"$"#,##0</c:formatCode>
                <c:ptCount val="4"/>
                <c:pt idx="0">
                  <c:v>3200000</c:v>
                </c:pt>
                <c:pt idx="1">
                  <c:v>4800000</c:v>
                </c:pt>
                <c:pt idx="2">
                  <c:v>1495000</c:v>
                </c:pt>
                <c:pt idx="3">
                  <c:v>4000000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57570975503062161"/>
          <c:y val="0.71068058353170982"/>
          <c:w val="0.42197681539807796"/>
          <c:h val="0.2780211194530916"/>
        </c:manualLayout>
      </c:layout>
      <c:overlay val="0"/>
    </c:legend>
    <c:plotVisOnly val="1"/>
    <c:dispBlanksAs val="zero"/>
    <c:showDLblsOverMax val="0"/>
  </c:chart>
  <c:spPr>
    <a:solidFill>
      <a:sysClr val="window" lastClr="FFFFFF">
        <a:lumMod val="95000"/>
        <a:alpha val="50000"/>
      </a:sysClr>
    </a:solidFill>
  </c:spPr>
  <c:printSettings>
    <c:headerFooter/>
    <c:pageMargins b="0.75000000000000511" l="0.70000000000000062" r="0.70000000000000062" t="0.75000000000000511" header="0.30000000000000032" footer="0.30000000000000032"/>
    <c:pageSetup orientation="portrait"/>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Formulas!$BD$26</c:f>
          <c:strCache>
            <c:ptCount val="1"/>
            <c:pt idx="0">
              <c:v>16A. Change in Permanent Housing Exits
Single Adults</c:v>
            </c:pt>
          </c:strCache>
        </c:strRef>
      </c:tx>
      <c:layout>
        <c:manualLayout>
          <c:xMode val="edge"/>
          <c:yMode val="edge"/>
          <c:x val="1.7041557305336921E-2"/>
          <c:y val="1.3877551912425101E-2"/>
        </c:manualLayout>
      </c:layout>
      <c:overlay val="0"/>
      <c:txPr>
        <a:bodyPr/>
        <a:lstStyle/>
        <a:p>
          <a:pPr algn="l">
            <a:defRPr sz="1200"/>
          </a:pPr>
          <a:endParaRPr lang="en-US"/>
        </a:p>
      </c:txPr>
    </c:title>
    <c:autoTitleDeleted val="0"/>
    <c:plotArea>
      <c:layout>
        <c:manualLayout>
          <c:layoutTarget val="inner"/>
          <c:xMode val="edge"/>
          <c:yMode val="edge"/>
          <c:x val="0.10136870772127426"/>
          <c:y val="0.22852867717791059"/>
          <c:w val="0.8750527102168616"/>
          <c:h val="0.58581481080817632"/>
        </c:manualLayout>
      </c:layout>
      <c:barChart>
        <c:barDir val="col"/>
        <c:grouping val="clustered"/>
        <c:varyColors val="0"/>
        <c:ser>
          <c:idx val="2"/>
          <c:order val="2"/>
          <c:tx>
            <c:strRef>
              <c:f>Formulas!$BI$25</c:f>
              <c:strCache>
                <c:ptCount val="1"/>
                <c:pt idx="0">
                  <c:v>Current PH Exits</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Formulas!$BE$26:$BE$29</c:f>
              <c:strCache>
                <c:ptCount val="4"/>
                <c:pt idx="0">
                  <c:v>ES</c:v>
                </c:pt>
                <c:pt idx="1">
                  <c:v>TH</c:v>
                </c:pt>
                <c:pt idx="2">
                  <c:v>RR</c:v>
                </c:pt>
                <c:pt idx="3">
                  <c:v>All Programs</c:v>
                </c:pt>
              </c:strCache>
            </c:strRef>
          </c:cat>
          <c:val>
            <c:numRef>
              <c:f>Formulas!$BI$26:$BI$29</c:f>
              <c:numCache>
                <c:formatCode>#,##0</c:formatCode>
                <c:ptCount val="4"/>
                <c:pt idx="0">
                  <c:v>265</c:v>
                </c:pt>
                <c:pt idx="1">
                  <c:v>98</c:v>
                </c:pt>
                <c:pt idx="2">
                  <c:v>112</c:v>
                </c:pt>
                <c:pt idx="3">
                  <c:v>475</c:v>
                </c:pt>
              </c:numCache>
            </c:numRef>
          </c:val>
        </c:ser>
        <c:ser>
          <c:idx val="3"/>
          <c:order val="3"/>
          <c:tx>
            <c:strRef>
              <c:f>Formulas!$BJ$25</c:f>
              <c:strCache>
                <c:ptCount val="1"/>
                <c:pt idx="0">
                  <c:v>New PH Exits</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Formulas!$BE$26:$BE$29</c:f>
              <c:strCache>
                <c:ptCount val="4"/>
                <c:pt idx="0">
                  <c:v>ES</c:v>
                </c:pt>
                <c:pt idx="1">
                  <c:v>TH</c:v>
                </c:pt>
                <c:pt idx="2">
                  <c:v>RR</c:v>
                </c:pt>
                <c:pt idx="3">
                  <c:v>All Programs</c:v>
                </c:pt>
              </c:strCache>
            </c:strRef>
          </c:cat>
          <c:val>
            <c:numRef>
              <c:f>Formulas!$BJ$26:$BJ$29</c:f>
              <c:numCache>
                <c:formatCode>#,##0</c:formatCode>
                <c:ptCount val="4"/>
                <c:pt idx="0">
                  <c:v>265</c:v>
                </c:pt>
                <c:pt idx="1">
                  <c:v>97.999999999999986</c:v>
                </c:pt>
                <c:pt idx="2">
                  <c:v>112</c:v>
                </c:pt>
                <c:pt idx="3">
                  <c:v>475</c:v>
                </c:pt>
              </c:numCache>
            </c:numRef>
          </c:val>
        </c:ser>
        <c:dLbls>
          <c:showLegendKey val="0"/>
          <c:showVal val="1"/>
          <c:showCatName val="0"/>
          <c:showSerName val="0"/>
          <c:showPercent val="0"/>
          <c:showBubbleSize val="0"/>
        </c:dLbls>
        <c:gapWidth val="150"/>
        <c:axId val="596315256"/>
        <c:axId val="596307808"/>
      </c:barChart>
      <c:barChart>
        <c:barDir val="col"/>
        <c:grouping val="clustered"/>
        <c:varyColors val="0"/>
        <c:ser>
          <c:idx val="0"/>
          <c:order val="0"/>
          <c:tx>
            <c:strRef>
              <c:f>Formulas!$BF$25</c:f>
              <c:strCache>
                <c:ptCount val="1"/>
                <c:pt idx="0">
                  <c:v>Current PH Exits</c:v>
                </c:pt>
              </c:strCache>
            </c:strRef>
          </c:tx>
          <c:invertIfNegative val="0"/>
          <c:cat>
            <c:strRef>
              <c:f>Formulas!$BE$26:$BE$29</c:f>
              <c:strCache>
                <c:ptCount val="4"/>
                <c:pt idx="0">
                  <c:v>ES</c:v>
                </c:pt>
                <c:pt idx="1">
                  <c:v>TH</c:v>
                </c:pt>
                <c:pt idx="2">
                  <c:v>RR</c:v>
                </c:pt>
                <c:pt idx="3">
                  <c:v>All Programs</c:v>
                </c:pt>
              </c:strCache>
            </c:strRef>
          </c:cat>
          <c:val>
            <c:numRef>
              <c:f>Formulas!$BF$26:$BF$29</c:f>
              <c:numCache>
                <c:formatCode>#,##0</c:formatCode>
                <c:ptCount val="4"/>
                <c:pt idx="0">
                  <c:v>265</c:v>
                </c:pt>
                <c:pt idx="1">
                  <c:v>98</c:v>
                </c:pt>
                <c:pt idx="2">
                  <c:v>112</c:v>
                </c:pt>
                <c:pt idx="3">
                  <c:v>475</c:v>
                </c:pt>
              </c:numCache>
            </c:numRef>
          </c:val>
        </c:ser>
        <c:ser>
          <c:idx val="1"/>
          <c:order val="1"/>
          <c:tx>
            <c:strRef>
              <c:f>Formulas!$BG$25</c:f>
              <c:strCache>
                <c:ptCount val="1"/>
                <c:pt idx="0">
                  <c:v>New PH Exits</c:v>
                </c:pt>
              </c:strCache>
            </c:strRef>
          </c:tx>
          <c:invertIfNegative val="0"/>
          <c:dLbls>
            <c:dLbl>
              <c:idx val="0"/>
              <c:tx>
                <c:strRef>
                  <c:f>Formulas!$BH$26</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{B81DEEA8-FFAB-4CF8-90D3-070343ECE86C}</c15:txfldGUID>
                      <c15:f>Formulas!$BH$26</c15:f>
                      <c15:dlblFieldTableCache>
                        <c:ptCount val="1"/>
                      </c15:dlblFieldTableCache>
                    </c15:dlblFTEntry>
                  </c15:dlblFieldTable>
                  <c15:showDataLabelsRange val="0"/>
                </c:ext>
              </c:extLst>
            </c:dLbl>
            <c:dLbl>
              <c:idx val="1"/>
              <c:tx>
                <c:strRef>
                  <c:f>Formulas!$BH$27</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{6E05F27F-7916-4113-BEAE-84D59F12D67B}</c15:txfldGUID>
                      <c15:f>Formulas!$BH$27</c15:f>
                      <c15:dlblFieldTableCache>
                        <c:ptCount val="1"/>
                      </c15:dlblFieldTableCache>
                    </c15:dlblFTEntry>
                  </c15:dlblFieldTable>
                  <c15:showDataLabelsRange val="0"/>
                </c:ext>
              </c:extLst>
            </c:dLbl>
            <c:dLbl>
              <c:idx val="2"/>
              <c:tx>
                <c:strRef>
                  <c:f>Formulas!$BH$28</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{795D528A-D4E7-4126-A2A8-9646D80D5DE5}</c15:txfldGUID>
                      <c15:f>Formulas!$BH$28</c15:f>
                      <c15:dlblFieldTableCache>
                        <c:ptCount val="1"/>
                      </c15:dlblFieldTableCache>
                    </c15:dlblFTEntry>
                  </c15:dlblFieldTable>
                  <c15:showDataLabelsRange val="0"/>
                </c:ext>
              </c:extLst>
            </c:dLbl>
            <c:dLbl>
              <c:idx val="3"/>
              <c:tx>
                <c:strRef>
                  <c:f>Formulas!$BH$29</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{6D562560-F45A-4B2B-908B-1D570A9E453A}</c15:txfldGUID>
                      <c15:f>Formulas!$BH$29</c15:f>
                      <c15:dlblFieldTableCache>
                        <c:ptCount val="1"/>
                      </c15:dlblFieldTableCache>
                    </c15:dlblFTEntry>
                  </c15:dlblFieldTable>
                  <c15:showDataLabelsRange val="0"/>
                </c:ext>
              </c:extLst>
            </c:dLbl>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Formulas!$BE$26:$BE$29</c:f>
              <c:strCache>
                <c:ptCount val="4"/>
                <c:pt idx="0">
                  <c:v>ES</c:v>
                </c:pt>
                <c:pt idx="1">
                  <c:v>TH</c:v>
                </c:pt>
                <c:pt idx="2">
                  <c:v>RR</c:v>
                </c:pt>
                <c:pt idx="3">
                  <c:v>All Programs</c:v>
                </c:pt>
              </c:strCache>
            </c:strRef>
          </c:cat>
          <c:val>
            <c:numRef>
              <c:f>Formulas!$BG$26:$BG$29</c:f>
              <c:numCache>
                <c:formatCode>#,##0</c:formatCode>
                <c:ptCount val="4"/>
                <c:pt idx="0">
                  <c:v>265</c:v>
                </c:pt>
                <c:pt idx="1">
                  <c:v>97.999999999999986</c:v>
                </c:pt>
                <c:pt idx="2">
                  <c:v>112</c:v>
                </c:pt>
                <c:pt idx="3">
                  <c:v>475</c:v>
                </c:pt>
              </c:numCache>
            </c:numRef>
          </c:val>
        </c:ser>
        <c:dLbls>
          <c:showLegendKey val="0"/>
          <c:showVal val="0"/>
          <c:showCatName val="0"/>
          <c:showSerName val="0"/>
          <c:showPercent val="0"/>
          <c:showBubbleSize val="0"/>
        </c:dLbls>
        <c:gapWidth val="150"/>
        <c:axId val="596310944"/>
        <c:axId val="596304280"/>
      </c:barChart>
      <c:catAx>
        <c:axId val="596315256"/>
        <c:scaling>
          <c:orientation val="minMax"/>
        </c:scaling>
        <c:delete val="0"/>
        <c:axPos val="b"/>
        <c:numFmt formatCode="General" sourceLinked="0"/>
        <c:majorTickMark val="out"/>
        <c:minorTickMark val="none"/>
        <c:tickLblPos val="nextTo"/>
        <c:crossAx val="596307808"/>
        <c:crosses val="autoZero"/>
        <c:auto val="1"/>
        <c:lblAlgn val="ctr"/>
        <c:lblOffset val="100"/>
        <c:noMultiLvlLbl val="0"/>
      </c:catAx>
      <c:valAx>
        <c:axId val="596307808"/>
        <c:scaling>
          <c:orientation val="minMax"/>
        </c:scaling>
        <c:delete val="0"/>
        <c:axPos val="l"/>
        <c:majorGridlines/>
        <c:numFmt formatCode="#,##0" sourceLinked="1"/>
        <c:majorTickMark val="out"/>
        <c:minorTickMark val="none"/>
        <c:tickLblPos val="nextTo"/>
        <c:crossAx val="596315256"/>
        <c:crosses val="autoZero"/>
        <c:crossBetween val="between"/>
      </c:valAx>
      <c:valAx>
        <c:axId val="596304280"/>
        <c:scaling>
          <c:orientation val="minMax"/>
        </c:scaling>
        <c:delete val="1"/>
        <c:axPos val="r"/>
        <c:numFmt formatCode="#,##0" sourceLinked="1"/>
        <c:majorTickMark val="out"/>
        <c:minorTickMark val="none"/>
        <c:tickLblPos val="none"/>
        <c:crossAx val="596310944"/>
        <c:crosses val="max"/>
        <c:crossBetween val="between"/>
      </c:valAx>
      <c:catAx>
        <c:axId val="596310944"/>
        <c:scaling>
          <c:orientation val="minMax"/>
        </c:scaling>
        <c:delete val="1"/>
        <c:axPos val="b"/>
        <c:numFmt formatCode="General" sourceLinked="1"/>
        <c:majorTickMark val="out"/>
        <c:minorTickMark val="none"/>
        <c:tickLblPos val="none"/>
        <c:crossAx val="596304280"/>
        <c:crosses val="autoZero"/>
        <c:auto val="1"/>
        <c:lblAlgn val="ctr"/>
        <c:lblOffset val="100"/>
        <c:noMultiLvlLbl val="0"/>
      </c:catAx>
      <c:spPr>
        <a:solidFill>
          <a:srgbClr val="C0504D">
            <a:lumMod val="40000"/>
            <a:lumOff val="60000"/>
            <a:alpha val="25000"/>
          </a:srgbClr>
        </a:solidFill>
      </c:spPr>
    </c:plotArea>
    <c:legend>
      <c:legendPos val="b"/>
      <c:legendEntry>
        <c:idx val="0"/>
        <c:delete val="1"/>
      </c:legendEntry>
      <c:legendEntry>
        <c:idx val="1"/>
        <c:delete val="1"/>
      </c:legendEntry>
      <c:layout>
        <c:manualLayout>
          <c:xMode val="edge"/>
          <c:yMode val="edge"/>
          <c:x val="9.3543307086614708E-3"/>
          <c:y val="0.91635114358676806"/>
          <c:w val="0.47018000874890636"/>
          <c:h val="8.3648856413232955E-2"/>
        </c:manualLayout>
      </c:layout>
      <c:overlay val="0"/>
    </c:legend>
    <c:plotVisOnly val="1"/>
    <c:dispBlanksAs val="gap"/>
    <c:showDLblsOverMax val="0"/>
  </c:chart>
  <c:spPr>
    <a:solidFill>
      <a:srgbClr val="C0504D">
        <a:lumMod val="40000"/>
        <a:lumOff val="60000"/>
        <a:alpha val="25000"/>
      </a:srgbClr>
    </a:solidFill>
  </c:spPr>
  <c:printSettings>
    <c:headerFooter/>
    <c:pageMargins b="0.75000000000000389" l="0.70000000000000062" r="0.70000000000000062" t="0.75000000000000389"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Formulas!$BD$75</c:f>
          <c:strCache>
            <c:ptCount val="1"/>
            <c:pt idx="0">
              <c:v>19A. Rate of Return to Homelessness
Single Adults</c:v>
            </c:pt>
          </c:strCache>
        </c:strRef>
      </c:tx>
      <c:overlay val="0"/>
      <c:txPr>
        <a:bodyPr/>
        <a:lstStyle/>
        <a:p>
          <a:pPr>
            <a:defRPr sz="1200"/>
          </a:pPr>
          <a:endParaRPr lang="en-US"/>
        </a:p>
      </c:txPr>
    </c:title>
    <c:autoTitleDeleted val="0"/>
    <c:plotArea>
      <c:layout>
        <c:manualLayout>
          <c:layoutTarget val="inner"/>
          <c:xMode val="edge"/>
          <c:yMode val="edge"/>
          <c:x val="9.1849518810148481E-2"/>
          <c:y val="0.25110273682707557"/>
          <c:w val="0.87759492563429575"/>
          <c:h val="0.53916345710453961"/>
        </c:manualLayout>
      </c:layout>
      <c:barChart>
        <c:barDir val="col"/>
        <c:grouping val="clustered"/>
        <c:varyColors val="0"/>
        <c:ser>
          <c:idx val="2"/>
          <c:order val="2"/>
          <c:tx>
            <c:strRef>
              <c:f>Formulas!$BI$74</c:f>
              <c:strCache>
                <c:ptCount val="1"/>
                <c:pt idx="0">
                  <c:v>Current</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Formulas!$BE$75:$BE$78</c:f>
              <c:strCache>
                <c:ptCount val="4"/>
                <c:pt idx="0">
                  <c:v>ES</c:v>
                </c:pt>
                <c:pt idx="1">
                  <c:v>TH</c:v>
                </c:pt>
                <c:pt idx="2">
                  <c:v>RR</c:v>
                </c:pt>
                <c:pt idx="3">
                  <c:v>All Programs</c:v>
                </c:pt>
              </c:strCache>
            </c:strRef>
          </c:cat>
          <c:val>
            <c:numRef>
              <c:f>Formulas!$BI$75:$BI$78</c:f>
              <c:numCache>
                <c:formatCode>0%</c:formatCode>
                <c:ptCount val="4"/>
                <c:pt idx="0">
                  <c:v>0.14716981132075471</c:v>
                </c:pt>
                <c:pt idx="1">
                  <c:v>7.1428571428571425E-2</c:v>
                </c:pt>
                <c:pt idx="2">
                  <c:v>8.9285714285714288E-2</c:v>
                </c:pt>
                <c:pt idx="3">
                  <c:v>0.10262803234501348</c:v>
                </c:pt>
              </c:numCache>
            </c:numRef>
          </c:val>
        </c:ser>
        <c:ser>
          <c:idx val="3"/>
          <c:order val="3"/>
          <c:tx>
            <c:strRef>
              <c:f>Formulas!$BJ$74</c:f>
              <c:strCache>
                <c:ptCount val="1"/>
                <c:pt idx="0">
                  <c:v>New</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Formulas!$BE$75:$BE$78</c:f>
              <c:strCache>
                <c:ptCount val="4"/>
                <c:pt idx="0">
                  <c:v>ES</c:v>
                </c:pt>
                <c:pt idx="1">
                  <c:v>TH</c:v>
                </c:pt>
                <c:pt idx="2">
                  <c:v>RR</c:v>
                </c:pt>
                <c:pt idx="3">
                  <c:v>All Programs</c:v>
                </c:pt>
              </c:strCache>
            </c:strRef>
          </c:cat>
          <c:val>
            <c:numRef>
              <c:f>Formulas!$BJ$75:$BJ$78</c:f>
              <c:numCache>
                <c:formatCode>0%</c:formatCode>
                <c:ptCount val="4"/>
                <c:pt idx="0">
                  <c:v>0.14716981132075471</c:v>
                </c:pt>
                <c:pt idx="1">
                  <c:v>7.1428571428571425E-2</c:v>
                </c:pt>
                <c:pt idx="2">
                  <c:v>8.9285714285714288E-2</c:v>
                </c:pt>
                <c:pt idx="3">
                  <c:v>0.10262803234501348</c:v>
                </c:pt>
              </c:numCache>
            </c:numRef>
          </c:val>
        </c:ser>
        <c:dLbls>
          <c:showLegendKey val="0"/>
          <c:showVal val="1"/>
          <c:showCatName val="0"/>
          <c:showSerName val="0"/>
          <c:showPercent val="0"/>
          <c:showBubbleSize val="0"/>
        </c:dLbls>
        <c:gapWidth val="150"/>
        <c:axId val="596304672"/>
        <c:axId val="596305064"/>
      </c:barChart>
      <c:barChart>
        <c:barDir val="col"/>
        <c:grouping val="clustered"/>
        <c:varyColors val="0"/>
        <c:ser>
          <c:idx val="0"/>
          <c:order val="0"/>
          <c:tx>
            <c:strRef>
              <c:f>Formulas!$BF$74</c:f>
              <c:strCache>
                <c:ptCount val="1"/>
                <c:pt idx="0">
                  <c:v>Current</c:v>
                </c:pt>
              </c:strCache>
            </c:strRef>
          </c:tx>
          <c:invertIfNegative val="0"/>
          <c:cat>
            <c:strRef>
              <c:f>Formulas!$BE$75:$BE$78</c:f>
              <c:strCache>
                <c:ptCount val="4"/>
                <c:pt idx="0">
                  <c:v>ES</c:v>
                </c:pt>
                <c:pt idx="1">
                  <c:v>TH</c:v>
                </c:pt>
                <c:pt idx="2">
                  <c:v>RR</c:v>
                </c:pt>
                <c:pt idx="3">
                  <c:v>All Programs</c:v>
                </c:pt>
              </c:strCache>
            </c:strRef>
          </c:cat>
          <c:val>
            <c:numRef>
              <c:f>Formulas!$BF$75:$BF$78</c:f>
              <c:numCache>
                <c:formatCode>0%</c:formatCode>
                <c:ptCount val="4"/>
                <c:pt idx="0">
                  <c:v>0.14716981132075471</c:v>
                </c:pt>
                <c:pt idx="1">
                  <c:v>7.1428571428571425E-2</c:v>
                </c:pt>
                <c:pt idx="2">
                  <c:v>8.9285714285714288E-2</c:v>
                </c:pt>
                <c:pt idx="3">
                  <c:v>0.10262803234501348</c:v>
                </c:pt>
              </c:numCache>
            </c:numRef>
          </c:val>
        </c:ser>
        <c:ser>
          <c:idx val="1"/>
          <c:order val="1"/>
          <c:tx>
            <c:strRef>
              <c:f>Formulas!$BG$74</c:f>
              <c:strCache>
                <c:ptCount val="1"/>
                <c:pt idx="0">
                  <c:v>New</c:v>
                </c:pt>
              </c:strCache>
            </c:strRef>
          </c:tx>
          <c:invertIfNegative val="0"/>
          <c:cat>
            <c:strRef>
              <c:f>Formulas!$BE$75:$BE$78</c:f>
              <c:strCache>
                <c:ptCount val="4"/>
                <c:pt idx="0">
                  <c:v>ES</c:v>
                </c:pt>
                <c:pt idx="1">
                  <c:v>TH</c:v>
                </c:pt>
                <c:pt idx="2">
                  <c:v>RR</c:v>
                </c:pt>
                <c:pt idx="3">
                  <c:v>All Programs</c:v>
                </c:pt>
              </c:strCache>
            </c:strRef>
          </c:cat>
          <c:val>
            <c:numRef>
              <c:f>Formulas!$BG$75:$BG$78</c:f>
              <c:numCache>
                <c:formatCode>0%</c:formatCode>
                <c:ptCount val="4"/>
                <c:pt idx="0">
                  <c:v>0.14716981132075471</c:v>
                </c:pt>
                <c:pt idx="1">
                  <c:v>7.1428571428571425E-2</c:v>
                </c:pt>
                <c:pt idx="2">
                  <c:v>8.9285714285714288E-2</c:v>
                </c:pt>
                <c:pt idx="3">
                  <c:v>0.10262803234501348</c:v>
                </c:pt>
              </c:numCache>
            </c:numRef>
          </c:val>
        </c:ser>
        <c:dLbls>
          <c:showLegendKey val="0"/>
          <c:showVal val="0"/>
          <c:showCatName val="0"/>
          <c:showSerName val="0"/>
          <c:showPercent val="0"/>
          <c:showBubbleSize val="0"/>
        </c:dLbls>
        <c:gapWidth val="150"/>
        <c:axId val="596310160"/>
        <c:axId val="596305456"/>
      </c:barChart>
      <c:catAx>
        <c:axId val="596304672"/>
        <c:scaling>
          <c:orientation val="minMax"/>
        </c:scaling>
        <c:delete val="0"/>
        <c:axPos val="b"/>
        <c:numFmt formatCode="General" sourceLinked="0"/>
        <c:majorTickMark val="out"/>
        <c:minorTickMark val="none"/>
        <c:tickLblPos val="nextTo"/>
        <c:crossAx val="596305064"/>
        <c:crosses val="autoZero"/>
        <c:auto val="1"/>
        <c:lblAlgn val="ctr"/>
        <c:lblOffset val="100"/>
        <c:noMultiLvlLbl val="0"/>
      </c:catAx>
      <c:valAx>
        <c:axId val="596305064"/>
        <c:scaling>
          <c:orientation val="minMax"/>
        </c:scaling>
        <c:delete val="0"/>
        <c:axPos val="l"/>
        <c:majorGridlines/>
        <c:numFmt formatCode="0%" sourceLinked="1"/>
        <c:majorTickMark val="out"/>
        <c:minorTickMark val="none"/>
        <c:tickLblPos val="nextTo"/>
        <c:crossAx val="596304672"/>
        <c:crosses val="autoZero"/>
        <c:crossBetween val="between"/>
      </c:valAx>
      <c:valAx>
        <c:axId val="596305456"/>
        <c:scaling>
          <c:orientation val="minMax"/>
        </c:scaling>
        <c:delete val="1"/>
        <c:axPos val="r"/>
        <c:numFmt formatCode="0%" sourceLinked="1"/>
        <c:majorTickMark val="out"/>
        <c:minorTickMark val="none"/>
        <c:tickLblPos val="none"/>
        <c:crossAx val="596310160"/>
        <c:crosses val="max"/>
        <c:crossBetween val="between"/>
      </c:valAx>
      <c:catAx>
        <c:axId val="596310160"/>
        <c:scaling>
          <c:orientation val="minMax"/>
        </c:scaling>
        <c:delete val="1"/>
        <c:axPos val="b"/>
        <c:numFmt formatCode="General" sourceLinked="1"/>
        <c:majorTickMark val="out"/>
        <c:minorTickMark val="none"/>
        <c:tickLblPos val="none"/>
        <c:crossAx val="596305456"/>
        <c:crosses val="autoZero"/>
        <c:auto val="1"/>
        <c:lblAlgn val="ctr"/>
        <c:lblOffset val="100"/>
        <c:noMultiLvlLbl val="0"/>
      </c:catAx>
      <c:spPr>
        <a:solidFill>
          <a:srgbClr val="C0504D">
            <a:lumMod val="40000"/>
            <a:lumOff val="60000"/>
            <a:alpha val="25000"/>
          </a:srgbClr>
        </a:solidFill>
      </c:spPr>
    </c:plotArea>
    <c:legend>
      <c:legendPos val="b"/>
      <c:legendEntry>
        <c:idx val="0"/>
        <c:delete val="1"/>
      </c:legendEntry>
      <c:legendEntry>
        <c:idx val="1"/>
        <c:delete val="1"/>
      </c:legendEntry>
      <c:overlay val="0"/>
    </c:legend>
    <c:plotVisOnly val="1"/>
    <c:dispBlanksAs val="gap"/>
    <c:showDLblsOverMax val="0"/>
  </c:chart>
  <c:spPr>
    <a:solidFill>
      <a:srgbClr val="C0504D">
        <a:lumMod val="40000"/>
        <a:lumOff val="60000"/>
        <a:alpha val="25000"/>
      </a:srgbClr>
    </a:solidFill>
  </c:spPr>
  <c:printSettings>
    <c:headerFooter/>
    <c:pageMargins b="0.75000000000000411" l="0.70000000000000062" r="0.70000000000000062" t="0.75000000000000411"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Formulas!$BD$99</c:f>
          <c:strCache>
            <c:ptCount val="1"/>
            <c:pt idx="0">
              <c:v>20A. Change in Permanent Housing Exits that "Stick"
Single Adults</c:v>
            </c:pt>
          </c:strCache>
        </c:strRef>
      </c:tx>
      <c:layout>
        <c:manualLayout>
          <c:xMode val="edge"/>
          <c:yMode val="edge"/>
          <c:x val="7.0575415031809184E-3"/>
          <c:y val="4.2712160979877919E-3"/>
        </c:manualLayout>
      </c:layout>
      <c:overlay val="0"/>
      <c:txPr>
        <a:bodyPr/>
        <a:lstStyle/>
        <a:p>
          <a:pPr algn="l">
            <a:defRPr sz="1200"/>
          </a:pPr>
          <a:endParaRPr lang="en-US"/>
        </a:p>
      </c:txPr>
    </c:title>
    <c:autoTitleDeleted val="0"/>
    <c:plotArea>
      <c:layout>
        <c:manualLayout>
          <c:layoutTarget val="inner"/>
          <c:xMode val="edge"/>
          <c:yMode val="edge"/>
          <c:x val="8.3282290713950158E-2"/>
          <c:y val="0.24125564304461938"/>
          <c:w val="0.8645539765301774"/>
          <c:h val="0.56444444444444464"/>
        </c:manualLayout>
      </c:layout>
      <c:barChart>
        <c:barDir val="col"/>
        <c:grouping val="clustered"/>
        <c:varyColors val="0"/>
        <c:ser>
          <c:idx val="4"/>
          <c:order val="4"/>
          <c:tx>
            <c:strRef>
              <c:f>Formulas!$BL$97:$BL$98</c:f>
              <c:strCache>
                <c:ptCount val="2"/>
                <c:pt idx="0">
                  <c:v>Current Returns</c:v>
                </c:pt>
              </c:strCache>
            </c:strRef>
          </c:tx>
          <c:invertIfNegative val="0"/>
          <c:dLbls>
            <c:delete val="1"/>
          </c:dLbls>
          <c:cat>
            <c:strRef>
              <c:f>Formulas!$BE$99:$BE$110</c:f>
              <c:strCache>
                <c:ptCount val="10"/>
                <c:pt idx="0">
                  <c:v>ES</c:v>
                </c:pt>
                <c:pt idx="3">
                  <c:v>TH</c:v>
                </c:pt>
                <c:pt idx="6">
                  <c:v>RR</c:v>
                </c:pt>
                <c:pt idx="9">
                  <c:v>All Programs</c:v>
                </c:pt>
              </c:strCache>
            </c:strRef>
          </c:cat>
          <c:val>
            <c:numRef>
              <c:f>Formulas!$BL$99:$BL$110</c:f>
              <c:numCache>
                <c:formatCode>General</c:formatCode>
                <c:ptCount val="12"/>
                <c:pt idx="0" formatCode="#,##0">
                  <c:v>265</c:v>
                </c:pt>
                <c:pt idx="3" formatCode="#,##0">
                  <c:v>98</c:v>
                </c:pt>
                <c:pt idx="6" formatCode="#,##0">
                  <c:v>112</c:v>
                </c:pt>
                <c:pt idx="9" formatCode="#,##0">
                  <c:v>475</c:v>
                </c:pt>
              </c:numCache>
            </c:numRef>
          </c:val>
        </c:ser>
        <c:ser>
          <c:idx val="5"/>
          <c:order val="5"/>
          <c:tx>
            <c:strRef>
              <c:f>Formulas!$BM$97:$BM$98</c:f>
              <c:strCache>
                <c:ptCount val="2"/>
                <c:pt idx="0">
                  <c:v>Current PH Exits that "Stick"</c:v>
                </c:pt>
              </c:strCache>
            </c:strRef>
          </c:tx>
          <c:invertIfNegative val="0"/>
          <c:dLbls>
            <c:delete val="1"/>
          </c:dLbls>
          <c:cat>
            <c:strRef>
              <c:f>Formulas!$BE$99:$BE$110</c:f>
              <c:strCache>
                <c:ptCount val="10"/>
                <c:pt idx="0">
                  <c:v>ES</c:v>
                </c:pt>
                <c:pt idx="3">
                  <c:v>TH</c:v>
                </c:pt>
                <c:pt idx="6">
                  <c:v>RR</c:v>
                </c:pt>
                <c:pt idx="9">
                  <c:v>All Programs</c:v>
                </c:pt>
              </c:strCache>
            </c:strRef>
          </c:cat>
          <c:val>
            <c:numRef>
              <c:f>Formulas!$BM$99:$BM$110</c:f>
              <c:numCache>
                <c:formatCode>General</c:formatCode>
                <c:ptCount val="12"/>
                <c:pt idx="0" formatCode="#,##0">
                  <c:v>226</c:v>
                </c:pt>
                <c:pt idx="3" formatCode="#,##0">
                  <c:v>91</c:v>
                </c:pt>
                <c:pt idx="6" formatCode="#,##0">
                  <c:v>102</c:v>
                </c:pt>
                <c:pt idx="9" formatCode="#,##0">
                  <c:v>419</c:v>
                </c:pt>
              </c:numCache>
            </c:numRef>
          </c:val>
        </c:ser>
        <c:ser>
          <c:idx val="6"/>
          <c:order val="6"/>
          <c:tx>
            <c:strRef>
              <c:f>Formulas!$BN$97:$BN$98</c:f>
              <c:strCache>
                <c:ptCount val="2"/>
                <c:pt idx="0">
                  <c:v>New Returns</c:v>
                </c:pt>
              </c:strCache>
            </c:strRef>
          </c:tx>
          <c:invertIfNegative val="0"/>
          <c:dLbls>
            <c:delete val="1"/>
          </c:dLbls>
          <c:cat>
            <c:strRef>
              <c:f>Formulas!$BE$99:$BE$110</c:f>
              <c:strCache>
                <c:ptCount val="10"/>
                <c:pt idx="0">
                  <c:v>ES</c:v>
                </c:pt>
                <c:pt idx="3">
                  <c:v>TH</c:v>
                </c:pt>
                <c:pt idx="6">
                  <c:v>RR</c:v>
                </c:pt>
                <c:pt idx="9">
                  <c:v>All Programs</c:v>
                </c:pt>
              </c:strCache>
            </c:strRef>
          </c:cat>
          <c:val>
            <c:numRef>
              <c:f>Formulas!$BN$99:$BN$110</c:f>
              <c:numCache>
                <c:formatCode>#,##0</c:formatCode>
                <c:ptCount val="12"/>
                <c:pt idx="1">
                  <c:v>265</c:v>
                </c:pt>
                <c:pt idx="4">
                  <c:v>97.999999999999986</c:v>
                </c:pt>
                <c:pt idx="7">
                  <c:v>112</c:v>
                </c:pt>
                <c:pt idx="10">
                  <c:v>475</c:v>
                </c:pt>
              </c:numCache>
            </c:numRef>
          </c:val>
        </c:ser>
        <c:ser>
          <c:idx val="7"/>
          <c:order val="7"/>
          <c:tx>
            <c:strRef>
              <c:f>Formulas!$BO$97:$BO$98</c:f>
              <c:strCache>
                <c:ptCount val="2"/>
                <c:pt idx="0">
                  <c:v>New PH Exits that "Stick"</c:v>
                </c:pt>
              </c:strCache>
            </c:strRef>
          </c:tx>
          <c:invertIfNegative val="0"/>
          <c:dLbls>
            <c:delete val="1"/>
          </c:dLbls>
          <c:cat>
            <c:strRef>
              <c:f>Formulas!$BE$99:$BE$110</c:f>
              <c:strCache>
                <c:ptCount val="10"/>
                <c:pt idx="0">
                  <c:v>ES</c:v>
                </c:pt>
                <c:pt idx="3">
                  <c:v>TH</c:v>
                </c:pt>
                <c:pt idx="6">
                  <c:v>RR</c:v>
                </c:pt>
                <c:pt idx="9">
                  <c:v>All Programs</c:v>
                </c:pt>
              </c:strCache>
            </c:strRef>
          </c:cat>
          <c:val>
            <c:numRef>
              <c:f>Formulas!$BO$99:$BO$110</c:f>
              <c:numCache>
                <c:formatCode>#,##0</c:formatCode>
                <c:ptCount val="12"/>
                <c:pt idx="1">
                  <c:v>226</c:v>
                </c:pt>
                <c:pt idx="4">
                  <c:v>90.999999999999986</c:v>
                </c:pt>
                <c:pt idx="7">
                  <c:v>102</c:v>
                </c:pt>
                <c:pt idx="10">
                  <c:v>419</c:v>
                </c:pt>
              </c:numCache>
            </c:numRef>
          </c:val>
        </c:ser>
        <c:dLbls>
          <c:showLegendKey val="0"/>
          <c:showVal val="1"/>
          <c:showCatName val="0"/>
          <c:showSerName val="0"/>
          <c:showPercent val="0"/>
          <c:showBubbleSize val="0"/>
        </c:dLbls>
        <c:gapWidth val="150"/>
        <c:axId val="596312120"/>
        <c:axId val="596314080"/>
      </c:barChart>
      <c:barChart>
        <c:barDir val="col"/>
        <c:grouping val="clustered"/>
        <c:varyColors val="0"/>
        <c:ser>
          <c:idx val="0"/>
          <c:order val="0"/>
          <c:tx>
            <c:strRef>
              <c:f>Formulas!$BF$97:$BF$98</c:f>
              <c:strCache>
                <c:ptCount val="2"/>
                <c:pt idx="0">
                  <c:v>Current Returns</c:v>
                </c:pt>
              </c:strCache>
            </c:strRef>
          </c:tx>
          <c:spPr>
            <a:solidFill>
              <a:schemeClr val="accent1">
                <a:lumMod val="40000"/>
                <a:lumOff val="60000"/>
              </a:schemeClr>
            </a:solidFill>
          </c:spPr>
          <c:invertIfNegative val="0"/>
          <c:cat>
            <c:strRef>
              <c:f>Formulas!$BE$99:$BE$110</c:f>
              <c:strCache>
                <c:ptCount val="10"/>
                <c:pt idx="0">
                  <c:v>ES</c:v>
                </c:pt>
                <c:pt idx="3">
                  <c:v>TH</c:v>
                </c:pt>
                <c:pt idx="6">
                  <c:v>RR</c:v>
                </c:pt>
                <c:pt idx="9">
                  <c:v>All Programs</c:v>
                </c:pt>
              </c:strCache>
            </c:strRef>
          </c:cat>
          <c:val>
            <c:numRef>
              <c:f>Formulas!$BF$99:$BF$110</c:f>
              <c:numCache>
                <c:formatCode>General</c:formatCode>
                <c:ptCount val="12"/>
                <c:pt idx="0" formatCode="#,##0">
                  <c:v>265</c:v>
                </c:pt>
                <c:pt idx="3" formatCode="#,##0">
                  <c:v>98</c:v>
                </c:pt>
                <c:pt idx="6" formatCode="#,##0">
                  <c:v>112</c:v>
                </c:pt>
                <c:pt idx="9" formatCode="#,##0">
                  <c:v>475</c:v>
                </c:pt>
              </c:numCache>
            </c:numRef>
          </c:val>
        </c:ser>
        <c:ser>
          <c:idx val="1"/>
          <c:order val="1"/>
          <c:tx>
            <c:strRef>
              <c:f>Formulas!$BG$97:$BG$98</c:f>
              <c:strCache>
                <c:ptCount val="2"/>
                <c:pt idx="0">
                  <c:v>Current PH Exits that "Stick"</c:v>
                </c:pt>
              </c:strCache>
            </c:strRef>
          </c:tx>
          <c:spPr>
            <a:solidFill>
              <a:schemeClr val="accent1">
                <a:lumMod val="75000"/>
              </a:schemeClr>
            </a:solidFill>
          </c:spPr>
          <c:invertIfNegative val="0"/>
          <c:cat>
            <c:strRef>
              <c:f>Formulas!$BE$99:$BE$110</c:f>
              <c:strCache>
                <c:ptCount val="10"/>
                <c:pt idx="0">
                  <c:v>ES</c:v>
                </c:pt>
                <c:pt idx="3">
                  <c:v>TH</c:v>
                </c:pt>
                <c:pt idx="6">
                  <c:v>RR</c:v>
                </c:pt>
                <c:pt idx="9">
                  <c:v>All Programs</c:v>
                </c:pt>
              </c:strCache>
            </c:strRef>
          </c:cat>
          <c:val>
            <c:numRef>
              <c:f>Formulas!$BG$99:$BG$110</c:f>
              <c:numCache>
                <c:formatCode>General</c:formatCode>
                <c:ptCount val="12"/>
                <c:pt idx="0" formatCode="#,##0">
                  <c:v>226</c:v>
                </c:pt>
                <c:pt idx="3" formatCode="#,##0">
                  <c:v>91</c:v>
                </c:pt>
                <c:pt idx="6" formatCode="#,##0">
                  <c:v>102</c:v>
                </c:pt>
                <c:pt idx="9" formatCode="#,##0">
                  <c:v>419</c:v>
                </c:pt>
              </c:numCache>
            </c:numRef>
          </c:val>
        </c:ser>
        <c:ser>
          <c:idx val="2"/>
          <c:order val="2"/>
          <c:tx>
            <c:strRef>
              <c:f>Formulas!$BH$97:$BH$98</c:f>
              <c:strCache>
                <c:ptCount val="2"/>
                <c:pt idx="0">
                  <c:v>New Returns</c:v>
                </c:pt>
              </c:strCache>
            </c:strRef>
          </c:tx>
          <c:spPr>
            <a:solidFill>
              <a:schemeClr val="accent3">
                <a:lumMod val="40000"/>
                <a:lumOff val="60000"/>
              </a:schemeClr>
            </a:solidFill>
          </c:spPr>
          <c:invertIfNegative val="0"/>
          <c:dLbls>
            <c:dLbl>
              <c:idx val="1"/>
              <c:tx>
                <c:strRef>
                  <c:f>Formulas!$BK$99</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{B6EEA3E6-A6EE-4365-92DB-C78664D162D0}</c15:txfldGUID>
                      <c15:f>Formulas!$BK$99</c15:f>
                      <c15:dlblFieldTableCache>
                        <c:ptCount val="1"/>
                      </c15:dlblFieldTableCache>
                    </c15:dlblFTEntry>
                  </c15:dlblFieldTable>
                  <c15:showDataLabelsRange val="0"/>
                </c:ext>
              </c:extLst>
            </c:dLbl>
            <c:dLbl>
              <c:idx val="4"/>
              <c:tx>
                <c:strRef>
                  <c:f>Formulas!$BK$102</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{C196F9A4-6F76-450A-BAD4-847608DFD6AE}</c15:txfldGUID>
                      <c15:f>Formulas!$BK$102</c15:f>
                      <c15:dlblFieldTableCache>
                        <c:ptCount val="1"/>
                      </c15:dlblFieldTableCache>
                    </c15:dlblFTEntry>
                  </c15:dlblFieldTable>
                  <c15:showDataLabelsRange val="0"/>
                </c:ext>
              </c:extLst>
            </c:dLbl>
            <c:dLbl>
              <c:idx val="7"/>
              <c:tx>
                <c:strRef>
                  <c:f>Formulas!$BK$105</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{3DB4024A-187E-4EC9-927A-9687B5056AC2}</c15:txfldGUID>
                      <c15:f>Formulas!$BK$105</c15:f>
                      <c15:dlblFieldTableCache>
                        <c:ptCount val="1"/>
                      </c15:dlblFieldTableCache>
                    </c15:dlblFTEntry>
                  </c15:dlblFieldTable>
                  <c15:showDataLabelsRange val="0"/>
                </c:ext>
              </c:extLst>
            </c:dLbl>
            <c:dLbl>
              <c:idx val="10"/>
              <c:tx>
                <c:strRef>
                  <c:f>Formulas!$BK$108</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{68828550-97B7-433D-8B13-571F820B886C}</c15:txfldGUID>
                      <c15:f>Formulas!$BK$108</c15:f>
                      <c15:dlblFieldTableCache>
                        <c:ptCount val="1"/>
                      </c15:dlblFieldTableCache>
                    </c15:dlblFTEntry>
                  </c15:dlblFieldTable>
                  <c15:showDataLabelsRange val="0"/>
                </c:ext>
              </c:extLst>
            </c:dLbl>
            <c:spPr>
              <a:noFill/>
              <a:ln>
                <a:noFill/>
              </a:ln>
              <a:effectLst/>
            </c:spPr>
            <c:txPr>
              <a:bodyPr/>
              <a:lstStyle/>
              <a:p>
                <a:pPr>
                  <a:defRPr sz="1100"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Formulas!$BE$99:$BE$110</c:f>
              <c:strCache>
                <c:ptCount val="10"/>
                <c:pt idx="0">
                  <c:v>ES</c:v>
                </c:pt>
                <c:pt idx="3">
                  <c:v>TH</c:v>
                </c:pt>
                <c:pt idx="6">
                  <c:v>RR</c:v>
                </c:pt>
                <c:pt idx="9">
                  <c:v>All Programs</c:v>
                </c:pt>
              </c:strCache>
            </c:strRef>
          </c:cat>
          <c:val>
            <c:numRef>
              <c:f>Formulas!$BH$99:$BH$110</c:f>
              <c:numCache>
                <c:formatCode>#,##0</c:formatCode>
                <c:ptCount val="12"/>
                <c:pt idx="1">
                  <c:v>265</c:v>
                </c:pt>
                <c:pt idx="4">
                  <c:v>97.999999999999986</c:v>
                </c:pt>
                <c:pt idx="7">
                  <c:v>112</c:v>
                </c:pt>
                <c:pt idx="10">
                  <c:v>475</c:v>
                </c:pt>
              </c:numCache>
            </c:numRef>
          </c:val>
        </c:ser>
        <c:ser>
          <c:idx val="3"/>
          <c:order val="3"/>
          <c:tx>
            <c:strRef>
              <c:f>Formulas!$BI$97:$BI$98</c:f>
              <c:strCache>
                <c:ptCount val="2"/>
                <c:pt idx="0">
                  <c:v>New PH Exits that "Stick"</c:v>
                </c:pt>
              </c:strCache>
            </c:strRef>
          </c:tx>
          <c:spPr>
            <a:solidFill>
              <a:schemeClr val="accent3">
                <a:lumMod val="75000"/>
              </a:schemeClr>
            </a:solidFill>
          </c:spPr>
          <c:invertIfNegative val="0"/>
          <c:cat>
            <c:strRef>
              <c:f>Formulas!$BE$99:$BE$110</c:f>
              <c:strCache>
                <c:ptCount val="10"/>
                <c:pt idx="0">
                  <c:v>ES</c:v>
                </c:pt>
                <c:pt idx="3">
                  <c:v>TH</c:v>
                </c:pt>
                <c:pt idx="6">
                  <c:v>RR</c:v>
                </c:pt>
                <c:pt idx="9">
                  <c:v>All Programs</c:v>
                </c:pt>
              </c:strCache>
            </c:strRef>
          </c:cat>
          <c:val>
            <c:numRef>
              <c:f>Formulas!$BI$99:$BI$110</c:f>
              <c:numCache>
                <c:formatCode>#,##0</c:formatCode>
                <c:ptCount val="12"/>
                <c:pt idx="1">
                  <c:v>226</c:v>
                </c:pt>
                <c:pt idx="4">
                  <c:v>90.999999999999986</c:v>
                </c:pt>
                <c:pt idx="7">
                  <c:v>102</c:v>
                </c:pt>
                <c:pt idx="10">
                  <c:v>419</c:v>
                </c:pt>
              </c:numCache>
            </c:numRef>
          </c:val>
        </c:ser>
        <c:dLbls>
          <c:showLegendKey val="0"/>
          <c:showVal val="0"/>
          <c:showCatName val="0"/>
          <c:showSerName val="0"/>
          <c:showPercent val="0"/>
          <c:showBubbleSize val="0"/>
        </c:dLbls>
        <c:gapWidth val="0"/>
        <c:overlap val="100"/>
        <c:axId val="596314472"/>
        <c:axId val="596306632"/>
      </c:barChart>
      <c:catAx>
        <c:axId val="596312120"/>
        <c:scaling>
          <c:orientation val="minMax"/>
        </c:scaling>
        <c:delete val="0"/>
        <c:axPos val="b"/>
        <c:numFmt formatCode="General" sourceLinked="0"/>
        <c:majorTickMark val="out"/>
        <c:minorTickMark val="none"/>
        <c:tickLblPos val="nextTo"/>
        <c:crossAx val="596314080"/>
        <c:crosses val="autoZero"/>
        <c:auto val="1"/>
        <c:lblAlgn val="ctr"/>
        <c:lblOffset val="100"/>
        <c:noMultiLvlLbl val="0"/>
      </c:catAx>
      <c:valAx>
        <c:axId val="596314080"/>
        <c:scaling>
          <c:orientation val="minMax"/>
        </c:scaling>
        <c:delete val="0"/>
        <c:axPos val="l"/>
        <c:majorGridlines/>
        <c:numFmt formatCode="#,##0" sourceLinked="1"/>
        <c:majorTickMark val="out"/>
        <c:minorTickMark val="none"/>
        <c:tickLblPos val="nextTo"/>
        <c:crossAx val="596312120"/>
        <c:crosses val="autoZero"/>
        <c:crossBetween val="between"/>
      </c:valAx>
      <c:valAx>
        <c:axId val="596306632"/>
        <c:scaling>
          <c:orientation val="minMax"/>
        </c:scaling>
        <c:delete val="1"/>
        <c:axPos val="r"/>
        <c:numFmt formatCode="#,##0" sourceLinked="1"/>
        <c:majorTickMark val="out"/>
        <c:minorTickMark val="none"/>
        <c:tickLblPos val="none"/>
        <c:crossAx val="596314472"/>
        <c:crosses val="max"/>
        <c:crossBetween val="between"/>
      </c:valAx>
      <c:catAx>
        <c:axId val="596314472"/>
        <c:scaling>
          <c:orientation val="minMax"/>
        </c:scaling>
        <c:delete val="1"/>
        <c:axPos val="b"/>
        <c:numFmt formatCode="General" sourceLinked="1"/>
        <c:majorTickMark val="out"/>
        <c:minorTickMark val="none"/>
        <c:tickLblPos val="none"/>
        <c:crossAx val="596306632"/>
        <c:crosses val="autoZero"/>
        <c:auto val="1"/>
        <c:lblAlgn val="ctr"/>
        <c:lblOffset val="100"/>
        <c:noMultiLvlLbl val="0"/>
      </c:catAx>
      <c:spPr>
        <a:solidFill>
          <a:srgbClr val="C0504D">
            <a:lumMod val="40000"/>
            <a:lumOff val="60000"/>
            <a:alpha val="25000"/>
          </a:srgbClr>
        </a:solidFill>
      </c:spPr>
    </c:plotArea>
    <c:legend>
      <c:legendPos val="b"/>
      <c:legendEntry>
        <c:idx val="0"/>
        <c:delete val="1"/>
      </c:legendEntry>
      <c:legendEntry>
        <c:idx val="1"/>
        <c:delete val="1"/>
      </c:legendEntry>
      <c:legendEntry>
        <c:idx val="2"/>
        <c:delete val="1"/>
      </c:legendEntry>
      <c:legendEntry>
        <c:idx val="3"/>
        <c:delete val="1"/>
      </c:legendEntry>
      <c:layout>
        <c:manualLayout>
          <c:xMode val="edge"/>
          <c:yMode val="edge"/>
          <c:x val="0"/>
          <c:y val="0.86815181546362885"/>
          <c:w val="0.73571690900380304"/>
          <c:h val="0.13184811898512691"/>
        </c:manualLayout>
      </c:layout>
      <c:overlay val="0"/>
    </c:legend>
    <c:plotVisOnly val="1"/>
    <c:dispBlanksAs val="gap"/>
    <c:showDLblsOverMax val="0"/>
  </c:chart>
  <c:spPr>
    <a:solidFill>
      <a:srgbClr val="C0504D">
        <a:lumMod val="40000"/>
        <a:lumOff val="60000"/>
        <a:alpha val="25000"/>
      </a:srgbClr>
    </a:solidFill>
  </c:spPr>
  <c:printSettings>
    <c:headerFooter/>
    <c:pageMargins b="0.75000000000000411" l="0.70000000000000062" r="0.70000000000000062" t="0.750000000000004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sz="1200"/>
            </a:pPr>
            <a:r>
              <a:rPr lang="en-US" sz="1200"/>
              <a:t>3A. Rate of Exits to Permanent</a:t>
            </a:r>
            <a:r>
              <a:rPr lang="en-US" sz="1200" baseline="0"/>
              <a:t> Housing</a:t>
            </a:r>
          </a:p>
          <a:p>
            <a:pPr>
              <a:defRPr sz="1200"/>
            </a:pPr>
            <a:r>
              <a:rPr lang="en-US" sz="1200"/>
              <a:t>Single</a:t>
            </a:r>
            <a:r>
              <a:rPr lang="en-US" sz="1200" baseline="0"/>
              <a:t> Adults</a:t>
            </a:r>
            <a:endParaRPr lang="en-US" sz="1200"/>
          </a:p>
        </c:rich>
      </c:tx>
      <c:overlay val="0"/>
    </c:title>
    <c:autoTitleDeleted val="0"/>
    <c:plotArea>
      <c:layout/>
      <c:barChart>
        <c:barDir val="col"/>
        <c:grouping val="clustered"/>
        <c:varyColors val="0"/>
        <c:ser>
          <c:idx val="0"/>
          <c:order val="0"/>
          <c:tx>
            <c:strRef>
              <c:f>Formulas!$CI$17</c:f>
              <c:strCache>
                <c:ptCount val="1"/>
                <c:pt idx="0">
                  <c:v>Rate of Exit to PH - Adult Only HHs</c:v>
                </c:pt>
              </c:strCache>
            </c:strRef>
          </c:tx>
          <c:invertIfNegative val="0"/>
          <c:dLbls>
            <c:numFmt formatCode="#%;;;" sourceLinked="0"/>
            <c:spPr>
              <a:noFill/>
              <a:ln>
                <a:noFill/>
              </a:ln>
              <a:effectLst/>
            </c:spPr>
            <c:txPr>
              <a:bodyPr/>
              <a:lstStyle/>
              <a:p>
                <a:pPr>
                  <a:defRPr sz="16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Formulas!$CH$18:$CH$20</c:f>
              <c:strCache>
                <c:ptCount val="3"/>
                <c:pt idx="0">
                  <c:v>Emergency Shelters</c:v>
                </c:pt>
                <c:pt idx="1">
                  <c:v>Transitional Housing</c:v>
                </c:pt>
                <c:pt idx="2">
                  <c:v>Rapid Re-Housing</c:v>
                </c:pt>
              </c:strCache>
            </c:strRef>
          </c:cat>
          <c:val>
            <c:numRef>
              <c:f>Formulas!$CI$18:$CI$20</c:f>
              <c:numCache>
                <c:formatCode>0%</c:formatCode>
                <c:ptCount val="3"/>
                <c:pt idx="0">
                  <c:v>0.17096774193548386</c:v>
                </c:pt>
                <c:pt idx="1">
                  <c:v>0.41702127659574467</c:v>
                </c:pt>
                <c:pt idx="2">
                  <c:v>0.7466666666666667</c:v>
                </c:pt>
              </c:numCache>
            </c:numRef>
          </c:val>
        </c:ser>
        <c:dLbls>
          <c:showLegendKey val="0"/>
          <c:showVal val="1"/>
          <c:showCatName val="0"/>
          <c:showSerName val="0"/>
          <c:showPercent val="0"/>
          <c:showBubbleSize val="0"/>
        </c:dLbls>
        <c:gapWidth val="50"/>
        <c:axId val="604261600"/>
        <c:axId val="604260032"/>
      </c:barChart>
      <c:catAx>
        <c:axId val="604261600"/>
        <c:scaling>
          <c:orientation val="minMax"/>
        </c:scaling>
        <c:delete val="0"/>
        <c:axPos val="b"/>
        <c:numFmt formatCode="General" sourceLinked="0"/>
        <c:majorTickMark val="out"/>
        <c:minorTickMark val="none"/>
        <c:tickLblPos val="nextTo"/>
        <c:crossAx val="604260032"/>
        <c:crosses val="autoZero"/>
        <c:auto val="1"/>
        <c:lblAlgn val="ctr"/>
        <c:lblOffset val="100"/>
        <c:noMultiLvlLbl val="0"/>
      </c:catAx>
      <c:valAx>
        <c:axId val="604260032"/>
        <c:scaling>
          <c:orientation val="minMax"/>
        </c:scaling>
        <c:delete val="0"/>
        <c:axPos val="l"/>
        <c:majorGridlines/>
        <c:numFmt formatCode="0%" sourceLinked="1"/>
        <c:majorTickMark val="out"/>
        <c:minorTickMark val="none"/>
        <c:tickLblPos val="nextTo"/>
        <c:crossAx val="604261600"/>
        <c:crosses val="autoZero"/>
        <c:crossBetween val="between"/>
      </c:valAx>
      <c:spPr>
        <a:solidFill>
          <a:srgbClr val="C0504D">
            <a:lumMod val="20000"/>
            <a:lumOff val="80000"/>
            <a:alpha val="25000"/>
          </a:srgbClr>
        </a:solidFill>
      </c:spPr>
    </c:plotArea>
    <c:plotVisOnly val="1"/>
    <c:dispBlanksAs val="gap"/>
    <c:showDLblsOverMax val="0"/>
  </c:chart>
  <c:spPr>
    <a:solidFill>
      <a:srgbClr val="C0504D">
        <a:lumMod val="20000"/>
        <a:lumOff val="80000"/>
        <a:alpha val="50000"/>
      </a:srgbClr>
    </a:solidFill>
  </c:spPr>
  <c:printSettings>
    <c:headerFooter/>
    <c:pageMargins b="0.75000000000000555" l="0.70000000000000062" r="0.70000000000000062" t="0.75000000000000555"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Formulas!$BD$83</c:f>
          <c:strCache>
            <c:ptCount val="1"/>
            <c:pt idx="0">
              <c:v>19B. Rate of Return to Homelessness
Family Households</c:v>
            </c:pt>
          </c:strCache>
        </c:strRef>
      </c:tx>
      <c:overlay val="0"/>
      <c:txPr>
        <a:bodyPr/>
        <a:lstStyle/>
        <a:p>
          <a:pPr>
            <a:defRPr sz="1200"/>
          </a:pPr>
          <a:endParaRPr lang="en-US"/>
        </a:p>
      </c:txPr>
    </c:title>
    <c:autoTitleDeleted val="0"/>
    <c:plotArea>
      <c:layout>
        <c:manualLayout>
          <c:layoutTarget val="inner"/>
          <c:xMode val="edge"/>
          <c:yMode val="edge"/>
          <c:x val="9.1849518810148481E-2"/>
          <c:y val="0.25110273682707557"/>
          <c:w val="0.87759492563429575"/>
          <c:h val="0.56229270186730806"/>
        </c:manualLayout>
      </c:layout>
      <c:barChart>
        <c:barDir val="col"/>
        <c:grouping val="clustered"/>
        <c:varyColors val="0"/>
        <c:ser>
          <c:idx val="2"/>
          <c:order val="2"/>
          <c:tx>
            <c:strRef>
              <c:f>Formulas!$BI$82</c:f>
              <c:strCache>
                <c:ptCount val="1"/>
                <c:pt idx="0">
                  <c:v>Current</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Formulas!$BE$83:$BE$86</c:f>
              <c:strCache>
                <c:ptCount val="4"/>
                <c:pt idx="0">
                  <c:v>ES</c:v>
                </c:pt>
                <c:pt idx="1">
                  <c:v>TH</c:v>
                </c:pt>
                <c:pt idx="2">
                  <c:v>RR</c:v>
                </c:pt>
                <c:pt idx="3">
                  <c:v>All Programs</c:v>
                </c:pt>
              </c:strCache>
            </c:strRef>
          </c:cat>
          <c:val>
            <c:numRef>
              <c:f>Formulas!$BI$83:$BI$86</c:f>
              <c:numCache>
                <c:formatCode>0%</c:formatCode>
                <c:ptCount val="4"/>
                <c:pt idx="0">
                  <c:v>0.10948905109489052</c:v>
                </c:pt>
                <c:pt idx="1">
                  <c:v>8.8607594936708861E-2</c:v>
                </c:pt>
                <c:pt idx="2">
                  <c:v>3.8297872340425532E-2</c:v>
                </c:pt>
                <c:pt idx="3">
                  <c:v>7.879817279067497E-2</c:v>
                </c:pt>
              </c:numCache>
            </c:numRef>
          </c:val>
        </c:ser>
        <c:ser>
          <c:idx val="3"/>
          <c:order val="3"/>
          <c:tx>
            <c:strRef>
              <c:f>Formulas!$BJ$82</c:f>
              <c:strCache>
                <c:ptCount val="1"/>
                <c:pt idx="0">
                  <c:v>New</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Formulas!$BE$83:$BE$86</c:f>
              <c:strCache>
                <c:ptCount val="4"/>
                <c:pt idx="0">
                  <c:v>ES</c:v>
                </c:pt>
                <c:pt idx="1">
                  <c:v>TH</c:v>
                </c:pt>
                <c:pt idx="2">
                  <c:v>RR</c:v>
                </c:pt>
                <c:pt idx="3">
                  <c:v>All Programs</c:v>
                </c:pt>
              </c:strCache>
            </c:strRef>
          </c:cat>
          <c:val>
            <c:numRef>
              <c:f>Formulas!$BJ$83:$BJ$86</c:f>
              <c:numCache>
                <c:formatCode>0%</c:formatCode>
                <c:ptCount val="4"/>
                <c:pt idx="0">
                  <c:v>0.10948905109489052</c:v>
                </c:pt>
                <c:pt idx="1">
                  <c:v>8.8607594936708861E-2</c:v>
                </c:pt>
                <c:pt idx="2">
                  <c:v>3.8297872340425532E-2</c:v>
                </c:pt>
                <c:pt idx="3">
                  <c:v>7.879817279067497E-2</c:v>
                </c:pt>
              </c:numCache>
            </c:numRef>
          </c:val>
        </c:ser>
        <c:dLbls>
          <c:showLegendKey val="0"/>
          <c:showVal val="1"/>
          <c:showCatName val="0"/>
          <c:showSerName val="0"/>
          <c:showPercent val="0"/>
          <c:showBubbleSize val="0"/>
        </c:dLbls>
        <c:gapWidth val="150"/>
        <c:axId val="596305848"/>
        <c:axId val="596309768"/>
      </c:barChart>
      <c:barChart>
        <c:barDir val="col"/>
        <c:grouping val="clustered"/>
        <c:varyColors val="0"/>
        <c:ser>
          <c:idx val="0"/>
          <c:order val="0"/>
          <c:tx>
            <c:strRef>
              <c:f>Formulas!$BF$82</c:f>
              <c:strCache>
                <c:ptCount val="1"/>
                <c:pt idx="0">
                  <c:v>Current</c:v>
                </c:pt>
              </c:strCache>
            </c:strRef>
          </c:tx>
          <c:invertIfNegative val="0"/>
          <c:cat>
            <c:strRef>
              <c:f>Formulas!$BE$83:$BE$86</c:f>
              <c:strCache>
                <c:ptCount val="4"/>
                <c:pt idx="0">
                  <c:v>ES</c:v>
                </c:pt>
                <c:pt idx="1">
                  <c:v>TH</c:v>
                </c:pt>
                <c:pt idx="2">
                  <c:v>RR</c:v>
                </c:pt>
                <c:pt idx="3">
                  <c:v>All Programs</c:v>
                </c:pt>
              </c:strCache>
            </c:strRef>
          </c:cat>
          <c:val>
            <c:numRef>
              <c:f>Formulas!$BF$83:$BF$86</c:f>
              <c:numCache>
                <c:formatCode>0%</c:formatCode>
                <c:ptCount val="4"/>
                <c:pt idx="0">
                  <c:v>0.10948905109489052</c:v>
                </c:pt>
                <c:pt idx="1">
                  <c:v>8.8607594936708861E-2</c:v>
                </c:pt>
                <c:pt idx="2">
                  <c:v>3.8297872340425532E-2</c:v>
                </c:pt>
                <c:pt idx="3">
                  <c:v>7.879817279067497E-2</c:v>
                </c:pt>
              </c:numCache>
            </c:numRef>
          </c:val>
        </c:ser>
        <c:ser>
          <c:idx val="1"/>
          <c:order val="1"/>
          <c:tx>
            <c:strRef>
              <c:f>Formulas!$BG$82</c:f>
              <c:strCache>
                <c:ptCount val="1"/>
                <c:pt idx="0">
                  <c:v>New</c:v>
                </c:pt>
              </c:strCache>
            </c:strRef>
          </c:tx>
          <c:invertIfNegative val="0"/>
          <c:cat>
            <c:strRef>
              <c:f>Formulas!$BE$83:$BE$86</c:f>
              <c:strCache>
                <c:ptCount val="4"/>
                <c:pt idx="0">
                  <c:v>ES</c:v>
                </c:pt>
                <c:pt idx="1">
                  <c:v>TH</c:v>
                </c:pt>
                <c:pt idx="2">
                  <c:v>RR</c:v>
                </c:pt>
                <c:pt idx="3">
                  <c:v>All Programs</c:v>
                </c:pt>
              </c:strCache>
            </c:strRef>
          </c:cat>
          <c:val>
            <c:numRef>
              <c:f>Formulas!$BG$83:$BG$86</c:f>
              <c:numCache>
                <c:formatCode>0%</c:formatCode>
                <c:ptCount val="4"/>
                <c:pt idx="0">
                  <c:v>0.10948905109489052</c:v>
                </c:pt>
                <c:pt idx="1">
                  <c:v>8.8607594936708861E-2</c:v>
                </c:pt>
                <c:pt idx="2">
                  <c:v>3.8297872340425532E-2</c:v>
                </c:pt>
                <c:pt idx="3">
                  <c:v>7.879817279067497E-2</c:v>
                </c:pt>
              </c:numCache>
            </c:numRef>
          </c:val>
        </c:ser>
        <c:dLbls>
          <c:showLegendKey val="0"/>
          <c:showVal val="0"/>
          <c:showCatName val="0"/>
          <c:showSerName val="0"/>
          <c:showPercent val="0"/>
          <c:showBubbleSize val="0"/>
        </c:dLbls>
        <c:gapWidth val="150"/>
        <c:axId val="596312904"/>
        <c:axId val="596310552"/>
      </c:barChart>
      <c:catAx>
        <c:axId val="596305848"/>
        <c:scaling>
          <c:orientation val="minMax"/>
        </c:scaling>
        <c:delete val="0"/>
        <c:axPos val="b"/>
        <c:numFmt formatCode="General" sourceLinked="0"/>
        <c:majorTickMark val="out"/>
        <c:minorTickMark val="none"/>
        <c:tickLblPos val="nextTo"/>
        <c:crossAx val="596309768"/>
        <c:crosses val="autoZero"/>
        <c:auto val="1"/>
        <c:lblAlgn val="ctr"/>
        <c:lblOffset val="100"/>
        <c:noMultiLvlLbl val="0"/>
      </c:catAx>
      <c:valAx>
        <c:axId val="596309768"/>
        <c:scaling>
          <c:orientation val="minMax"/>
        </c:scaling>
        <c:delete val="0"/>
        <c:axPos val="l"/>
        <c:majorGridlines/>
        <c:numFmt formatCode="0%" sourceLinked="1"/>
        <c:majorTickMark val="out"/>
        <c:minorTickMark val="none"/>
        <c:tickLblPos val="nextTo"/>
        <c:crossAx val="596305848"/>
        <c:crosses val="autoZero"/>
        <c:crossBetween val="between"/>
      </c:valAx>
      <c:valAx>
        <c:axId val="596310552"/>
        <c:scaling>
          <c:orientation val="minMax"/>
        </c:scaling>
        <c:delete val="1"/>
        <c:axPos val="r"/>
        <c:numFmt formatCode="0%" sourceLinked="1"/>
        <c:majorTickMark val="out"/>
        <c:minorTickMark val="none"/>
        <c:tickLblPos val="none"/>
        <c:crossAx val="596312904"/>
        <c:crosses val="max"/>
        <c:crossBetween val="between"/>
      </c:valAx>
      <c:catAx>
        <c:axId val="596312904"/>
        <c:scaling>
          <c:orientation val="minMax"/>
        </c:scaling>
        <c:delete val="1"/>
        <c:axPos val="b"/>
        <c:numFmt formatCode="General" sourceLinked="1"/>
        <c:majorTickMark val="out"/>
        <c:minorTickMark val="none"/>
        <c:tickLblPos val="none"/>
        <c:crossAx val="596310552"/>
        <c:crosses val="autoZero"/>
        <c:auto val="1"/>
        <c:lblAlgn val="ctr"/>
        <c:lblOffset val="100"/>
        <c:noMultiLvlLbl val="0"/>
      </c:catAx>
      <c:spPr>
        <a:solidFill>
          <a:srgbClr val="FFFF99">
            <a:alpha val="25000"/>
          </a:srgbClr>
        </a:solidFill>
      </c:spPr>
    </c:plotArea>
    <c:legend>
      <c:legendPos val="b"/>
      <c:legendEntry>
        <c:idx val="0"/>
        <c:delete val="1"/>
      </c:legendEntry>
      <c:legendEntry>
        <c:idx val="1"/>
        <c:delete val="1"/>
      </c:legendEntry>
      <c:layout>
        <c:manualLayout>
          <c:xMode val="edge"/>
          <c:yMode val="edge"/>
          <c:x val="1.6637795275590544E-2"/>
          <c:y val="0.90247362719736857"/>
          <c:w val="0.23894663167104283"/>
          <c:h val="8.3648825944967489E-2"/>
        </c:manualLayout>
      </c:layout>
      <c:overlay val="0"/>
    </c:legend>
    <c:plotVisOnly val="1"/>
    <c:dispBlanksAs val="gap"/>
    <c:showDLblsOverMax val="0"/>
  </c:chart>
  <c:spPr>
    <a:solidFill>
      <a:srgbClr val="FFFF99">
        <a:alpha val="50000"/>
      </a:srgbClr>
    </a:solidFill>
  </c:spPr>
  <c:printSettings>
    <c:headerFooter/>
    <c:pageMargins b="0.75000000000000433" l="0.70000000000000062" r="0.70000000000000062" t="0.75000000000000433" header="0.30000000000000032" footer="0.3000000000000003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Formulas!$BD$114</c:f>
          <c:strCache>
            <c:ptCount val="1"/>
            <c:pt idx="0">
              <c:v>20B. Change in Permanent Housing Exits that "Stick"
Family Households</c:v>
            </c:pt>
          </c:strCache>
        </c:strRef>
      </c:tx>
      <c:layout>
        <c:manualLayout>
          <c:xMode val="edge"/>
          <c:yMode val="edge"/>
          <c:x val="2.4765990984225244E-3"/>
          <c:y val="1.3718352019766941E-3"/>
        </c:manualLayout>
      </c:layout>
      <c:overlay val="0"/>
      <c:txPr>
        <a:bodyPr/>
        <a:lstStyle/>
        <a:p>
          <a:pPr algn="l">
            <a:defRPr sz="1200"/>
          </a:pPr>
          <a:endParaRPr lang="en-US"/>
        </a:p>
      </c:txPr>
    </c:title>
    <c:autoTitleDeleted val="0"/>
    <c:plotArea>
      <c:layout>
        <c:manualLayout>
          <c:layoutTarget val="inner"/>
          <c:xMode val="edge"/>
          <c:yMode val="edge"/>
          <c:x val="8.3886945744367308E-2"/>
          <c:y val="0.23391707302011094"/>
          <c:w val="0.86324082691213788"/>
          <c:h val="0.56045626499119316"/>
        </c:manualLayout>
      </c:layout>
      <c:barChart>
        <c:barDir val="col"/>
        <c:grouping val="clustered"/>
        <c:varyColors val="0"/>
        <c:ser>
          <c:idx val="4"/>
          <c:order val="4"/>
          <c:tx>
            <c:strRef>
              <c:f>Formulas!$BL$112:$BL$113</c:f>
              <c:strCache>
                <c:ptCount val="2"/>
                <c:pt idx="0">
                  <c:v>Current Returns</c:v>
                </c:pt>
              </c:strCache>
            </c:strRef>
          </c:tx>
          <c:invertIfNegative val="0"/>
          <c:dLbls>
            <c:delete val="1"/>
          </c:dLbls>
          <c:cat>
            <c:strRef>
              <c:f>Formulas!$BE$114:$BE$125</c:f>
              <c:strCache>
                <c:ptCount val="10"/>
                <c:pt idx="0">
                  <c:v>ES</c:v>
                </c:pt>
                <c:pt idx="3">
                  <c:v>TH</c:v>
                </c:pt>
                <c:pt idx="6">
                  <c:v>RR</c:v>
                </c:pt>
                <c:pt idx="9">
                  <c:v>All Programs</c:v>
                </c:pt>
              </c:strCache>
            </c:strRef>
          </c:cat>
          <c:val>
            <c:numRef>
              <c:f>Formulas!$BL$114:$BL$125</c:f>
              <c:numCache>
                <c:formatCode>General</c:formatCode>
                <c:ptCount val="12"/>
                <c:pt idx="0" formatCode="#,##0">
                  <c:v>137</c:v>
                </c:pt>
                <c:pt idx="3" formatCode="#,##0">
                  <c:v>158</c:v>
                </c:pt>
                <c:pt idx="6" formatCode="#,##0">
                  <c:v>235</c:v>
                </c:pt>
                <c:pt idx="9" formatCode="#,##0">
                  <c:v>530</c:v>
                </c:pt>
              </c:numCache>
            </c:numRef>
          </c:val>
        </c:ser>
        <c:ser>
          <c:idx val="5"/>
          <c:order val="5"/>
          <c:tx>
            <c:strRef>
              <c:f>Formulas!$BM$112:$BM$113</c:f>
              <c:strCache>
                <c:ptCount val="2"/>
                <c:pt idx="0">
                  <c:v>Current PH Exits that "Stick"</c:v>
                </c:pt>
              </c:strCache>
            </c:strRef>
          </c:tx>
          <c:invertIfNegative val="0"/>
          <c:dLbls>
            <c:delete val="1"/>
          </c:dLbls>
          <c:cat>
            <c:strRef>
              <c:f>Formulas!$BE$114:$BE$125</c:f>
              <c:strCache>
                <c:ptCount val="10"/>
                <c:pt idx="0">
                  <c:v>ES</c:v>
                </c:pt>
                <c:pt idx="3">
                  <c:v>TH</c:v>
                </c:pt>
                <c:pt idx="6">
                  <c:v>RR</c:v>
                </c:pt>
                <c:pt idx="9">
                  <c:v>All Programs</c:v>
                </c:pt>
              </c:strCache>
            </c:strRef>
          </c:cat>
          <c:val>
            <c:numRef>
              <c:f>Formulas!$BM$114:$BM$125</c:f>
              <c:numCache>
                <c:formatCode>General</c:formatCode>
                <c:ptCount val="12"/>
                <c:pt idx="0" formatCode="#,##0">
                  <c:v>122</c:v>
                </c:pt>
                <c:pt idx="3" formatCode="#,##0">
                  <c:v>144</c:v>
                </c:pt>
                <c:pt idx="6" formatCode="#,##0">
                  <c:v>226</c:v>
                </c:pt>
                <c:pt idx="9" formatCode="#,##0">
                  <c:v>492</c:v>
                </c:pt>
              </c:numCache>
            </c:numRef>
          </c:val>
        </c:ser>
        <c:ser>
          <c:idx val="6"/>
          <c:order val="6"/>
          <c:tx>
            <c:strRef>
              <c:f>Formulas!$BN$112:$BN$113</c:f>
              <c:strCache>
                <c:ptCount val="2"/>
                <c:pt idx="0">
                  <c:v>New Returns</c:v>
                </c:pt>
              </c:strCache>
            </c:strRef>
          </c:tx>
          <c:invertIfNegative val="0"/>
          <c:dLbls>
            <c:delete val="1"/>
          </c:dLbls>
          <c:cat>
            <c:strRef>
              <c:f>Formulas!$BE$114:$BE$125</c:f>
              <c:strCache>
                <c:ptCount val="10"/>
                <c:pt idx="0">
                  <c:v>ES</c:v>
                </c:pt>
                <c:pt idx="3">
                  <c:v>TH</c:v>
                </c:pt>
                <c:pt idx="6">
                  <c:v>RR</c:v>
                </c:pt>
                <c:pt idx="9">
                  <c:v>All Programs</c:v>
                </c:pt>
              </c:strCache>
            </c:strRef>
          </c:cat>
          <c:val>
            <c:numRef>
              <c:f>Formulas!$BN$114:$BN$125</c:f>
              <c:numCache>
                <c:formatCode>#,##0</c:formatCode>
                <c:ptCount val="12"/>
                <c:pt idx="1">
                  <c:v>136.99999999999997</c:v>
                </c:pt>
                <c:pt idx="4">
                  <c:v>158.00000000000003</c:v>
                </c:pt>
                <c:pt idx="7">
                  <c:v>235</c:v>
                </c:pt>
                <c:pt idx="10">
                  <c:v>530</c:v>
                </c:pt>
              </c:numCache>
            </c:numRef>
          </c:val>
        </c:ser>
        <c:ser>
          <c:idx val="7"/>
          <c:order val="7"/>
          <c:tx>
            <c:strRef>
              <c:f>Formulas!$BO$112:$BO$113</c:f>
              <c:strCache>
                <c:ptCount val="2"/>
                <c:pt idx="0">
                  <c:v>New PH Exits that "Stick"</c:v>
                </c:pt>
              </c:strCache>
            </c:strRef>
          </c:tx>
          <c:invertIfNegative val="0"/>
          <c:dLbls>
            <c:delete val="1"/>
          </c:dLbls>
          <c:cat>
            <c:strRef>
              <c:f>Formulas!$BE$114:$BE$125</c:f>
              <c:strCache>
                <c:ptCount val="10"/>
                <c:pt idx="0">
                  <c:v>ES</c:v>
                </c:pt>
                <c:pt idx="3">
                  <c:v>TH</c:v>
                </c:pt>
                <c:pt idx="6">
                  <c:v>RR</c:v>
                </c:pt>
                <c:pt idx="9">
                  <c:v>All Programs</c:v>
                </c:pt>
              </c:strCache>
            </c:strRef>
          </c:cat>
          <c:val>
            <c:numRef>
              <c:f>Formulas!$BO$114:$BO$125</c:f>
              <c:numCache>
                <c:formatCode>#,##0</c:formatCode>
                <c:ptCount val="12"/>
                <c:pt idx="1">
                  <c:v>121.99999999999997</c:v>
                </c:pt>
                <c:pt idx="4">
                  <c:v>144.00000000000003</c:v>
                </c:pt>
                <c:pt idx="7">
                  <c:v>226</c:v>
                </c:pt>
                <c:pt idx="10">
                  <c:v>492</c:v>
                </c:pt>
              </c:numCache>
            </c:numRef>
          </c:val>
        </c:ser>
        <c:dLbls>
          <c:showLegendKey val="0"/>
          <c:showVal val="1"/>
          <c:showCatName val="0"/>
          <c:showSerName val="0"/>
          <c:showPercent val="0"/>
          <c:showBubbleSize val="0"/>
        </c:dLbls>
        <c:gapWidth val="150"/>
        <c:axId val="596307024"/>
        <c:axId val="596303496"/>
      </c:barChart>
      <c:barChart>
        <c:barDir val="col"/>
        <c:grouping val="clustered"/>
        <c:varyColors val="0"/>
        <c:ser>
          <c:idx val="0"/>
          <c:order val="0"/>
          <c:tx>
            <c:strRef>
              <c:f>Formulas!$BF$112:$BF$113</c:f>
              <c:strCache>
                <c:ptCount val="2"/>
                <c:pt idx="0">
                  <c:v>Current Returns</c:v>
                </c:pt>
              </c:strCache>
            </c:strRef>
          </c:tx>
          <c:spPr>
            <a:solidFill>
              <a:schemeClr val="accent1">
                <a:lumMod val="40000"/>
                <a:lumOff val="60000"/>
              </a:schemeClr>
            </a:solidFill>
          </c:spPr>
          <c:invertIfNegative val="0"/>
          <c:cat>
            <c:strRef>
              <c:f>Formulas!$BE$114:$BE$125</c:f>
              <c:strCache>
                <c:ptCount val="10"/>
                <c:pt idx="0">
                  <c:v>ES</c:v>
                </c:pt>
                <c:pt idx="3">
                  <c:v>TH</c:v>
                </c:pt>
                <c:pt idx="6">
                  <c:v>RR</c:v>
                </c:pt>
                <c:pt idx="9">
                  <c:v>All Programs</c:v>
                </c:pt>
              </c:strCache>
            </c:strRef>
          </c:cat>
          <c:val>
            <c:numRef>
              <c:f>Formulas!$BF$114:$BF$125</c:f>
              <c:numCache>
                <c:formatCode>General</c:formatCode>
                <c:ptCount val="12"/>
                <c:pt idx="0" formatCode="#,##0">
                  <c:v>137</c:v>
                </c:pt>
                <c:pt idx="3" formatCode="#,##0">
                  <c:v>158</c:v>
                </c:pt>
                <c:pt idx="6" formatCode="#,##0">
                  <c:v>235</c:v>
                </c:pt>
                <c:pt idx="9" formatCode="#,##0">
                  <c:v>530</c:v>
                </c:pt>
              </c:numCache>
            </c:numRef>
          </c:val>
        </c:ser>
        <c:ser>
          <c:idx val="1"/>
          <c:order val="1"/>
          <c:tx>
            <c:strRef>
              <c:f>Formulas!$BG$112:$BG$113</c:f>
              <c:strCache>
                <c:ptCount val="2"/>
                <c:pt idx="0">
                  <c:v>Current PH Exits that "Stick"</c:v>
                </c:pt>
              </c:strCache>
            </c:strRef>
          </c:tx>
          <c:spPr>
            <a:solidFill>
              <a:schemeClr val="accent1">
                <a:lumMod val="75000"/>
              </a:schemeClr>
            </a:solidFill>
          </c:spPr>
          <c:invertIfNegative val="0"/>
          <c:cat>
            <c:strRef>
              <c:f>Formulas!$BE$114:$BE$125</c:f>
              <c:strCache>
                <c:ptCount val="10"/>
                <c:pt idx="0">
                  <c:v>ES</c:v>
                </c:pt>
                <c:pt idx="3">
                  <c:v>TH</c:v>
                </c:pt>
                <c:pt idx="6">
                  <c:v>RR</c:v>
                </c:pt>
                <c:pt idx="9">
                  <c:v>All Programs</c:v>
                </c:pt>
              </c:strCache>
            </c:strRef>
          </c:cat>
          <c:val>
            <c:numRef>
              <c:f>Formulas!$BG$114:$BG$125</c:f>
              <c:numCache>
                <c:formatCode>General</c:formatCode>
                <c:ptCount val="12"/>
                <c:pt idx="0" formatCode="#,##0">
                  <c:v>122</c:v>
                </c:pt>
                <c:pt idx="3" formatCode="#,##0">
                  <c:v>144</c:v>
                </c:pt>
                <c:pt idx="6" formatCode="#,##0">
                  <c:v>226</c:v>
                </c:pt>
                <c:pt idx="9" formatCode="#,##0">
                  <c:v>492</c:v>
                </c:pt>
              </c:numCache>
            </c:numRef>
          </c:val>
        </c:ser>
        <c:ser>
          <c:idx val="2"/>
          <c:order val="2"/>
          <c:tx>
            <c:strRef>
              <c:f>Formulas!$BH$112:$BH$113</c:f>
              <c:strCache>
                <c:ptCount val="2"/>
                <c:pt idx="0">
                  <c:v>New Returns</c:v>
                </c:pt>
              </c:strCache>
            </c:strRef>
          </c:tx>
          <c:spPr>
            <a:solidFill>
              <a:schemeClr val="accent3">
                <a:lumMod val="40000"/>
                <a:lumOff val="60000"/>
              </a:schemeClr>
            </a:solidFill>
          </c:spPr>
          <c:invertIfNegative val="0"/>
          <c:dLbls>
            <c:dLbl>
              <c:idx val="1"/>
              <c:tx>
                <c:strRef>
                  <c:f>Formulas!$BK$114</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{8CD2E546-E1BB-4112-A036-4A091EDFEC84}</c15:txfldGUID>
                      <c15:f>Formulas!$BK$114</c15:f>
                      <c15:dlblFieldTableCache>
                        <c:ptCount val="1"/>
                      </c15:dlblFieldTableCache>
                    </c15:dlblFTEntry>
                  </c15:dlblFieldTable>
                  <c15:showDataLabelsRange val="0"/>
                </c:ext>
              </c:extLst>
            </c:dLbl>
            <c:dLbl>
              <c:idx val="4"/>
              <c:tx>
                <c:strRef>
                  <c:f>Formulas!$BK$117</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{9FCF4E31-4677-4837-8568-8FCFC7F2E702}</c15:txfldGUID>
                      <c15:f>Formulas!$BK$117</c15:f>
                      <c15:dlblFieldTableCache>
                        <c:ptCount val="1"/>
                      </c15:dlblFieldTableCache>
                    </c15:dlblFTEntry>
                  </c15:dlblFieldTable>
                  <c15:showDataLabelsRange val="0"/>
                </c:ext>
              </c:extLst>
            </c:dLbl>
            <c:dLbl>
              <c:idx val="7"/>
              <c:tx>
                <c:strRef>
                  <c:f>Formulas!$BK$120</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{060DD697-BAFC-4F21-BB63-043F476BF9A5}</c15:txfldGUID>
                      <c15:f>Formulas!$BK$120</c15:f>
                      <c15:dlblFieldTableCache>
                        <c:ptCount val="1"/>
                      </c15:dlblFieldTableCache>
                    </c15:dlblFTEntry>
                  </c15:dlblFieldTable>
                  <c15:showDataLabelsRange val="0"/>
                </c:ext>
              </c:extLst>
            </c:dLbl>
            <c:dLbl>
              <c:idx val="10"/>
              <c:tx>
                <c:strRef>
                  <c:f>Formulas!$BK$123</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{33BA23DB-7A75-4085-AD16-1FBD68ED8F4C}</c15:txfldGUID>
                      <c15:f>Formulas!$BK$123</c15:f>
                      <c15:dlblFieldTableCache>
                        <c:ptCount val="1"/>
                      </c15:dlblFieldTableCache>
                    </c15:dlblFTEntry>
                  </c15:dlblFieldTable>
                  <c15:showDataLabelsRange val="0"/>
                </c:ext>
              </c:extLst>
            </c:dLbl>
            <c:spPr>
              <a:noFill/>
              <a:ln>
                <a:noFill/>
              </a:ln>
              <a:effectLst/>
            </c:spPr>
            <c:txPr>
              <a:bodyPr/>
              <a:lstStyle/>
              <a:p>
                <a:pPr>
                  <a:defRPr sz="1050"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Formulas!$BE$114:$BE$125</c:f>
              <c:strCache>
                <c:ptCount val="10"/>
                <c:pt idx="0">
                  <c:v>ES</c:v>
                </c:pt>
                <c:pt idx="3">
                  <c:v>TH</c:v>
                </c:pt>
                <c:pt idx="6">
                  <c:v>RR</c:v>
                </c:pt>
                <c:pt idx="9">
                  <c:v>All Programs</c:v>
                </c:pt>
              </c:strCache>
            </c:strRef>
          </c:cat>
          <c:val>
            <c:numRef>
              <c:f>Formulas!$BH$114:$BH$125</c:f>
              <c:numCache>
                <c:formatCode>#,##0</c:formatCode>
                <c:ptCount val="12"/>
                <c:pt idx="1">
                  <c:v>136.99999999999997</c:v>
                </c:pt>
                <c:pt idx="4">
                  <c:v>158.00000000000003</c:v>
                </c:pt>
                <c:pt idx="7">
                  <c:v>235</c:v>
                </c:pt>
                <c:pt idx="10">
                  <c:v>530</c:v>
                </c:pt>
              </c:numCache>
            </c:numRef>
          </c:val>
        </c:ser>
        <c:ser>
          <c:idx val="3"/>
          <c:order val="3"/>
          <c:tx>
            <c:strRef>
              <c:f>Formulas!$BI$112:$BI$113</c:f>
              <c:strCache>
                <c:ptCount val="2"/>
                <c:pt idx="0">
                  <c:v>New PH Exits that "Stick"</c:v>
                </c:pt>
              </c:strCache>
            </c:strRef>
          </c:tx>
          <c:spPr>
            <a:solidFill>
              <a:schemeClr val="accent3">
                <a:lumMod val="75000"/>
              </a:schemeClr>
            </a:solidFill>
          </c:spPr>
          <c:invertIfNegative val="0"/>
          <c:cat>
            <c:strRef>
              <c:f>Formulas!$BE$114:$BE$125</c:f>
              <c:strCache>
                <c:ptCount val="10"/>
                <c:pt idx="0">
                  <c:v>ES</c:v>
                </c:pt>
                <c:pt idx="3">
                  <c:v>TH</c:v>
                </c:pt>
                <c:pt idx="6">
                  <c:v>RR</c:v>
                </c:pt>
                <c:pt idx="9">
                  <c:v>All Programs</c:v>
                </c:pt>
              </c:strCache>
            </c:strRef>
          </c:cat>
          <c:val>
            <c:numRef>
              <c:f>Formulas!$BI$114:$BI$125</c:f>
              <c:numCache>
                <c:formatCode>#,##0</c:formatCode>
                <c:ptCount val="12"/>
                <c:pt idx="1">
                  <c:v>121.99999999999997</c:v>
                </c:pt>
                <c:pt idx="4">
                  <c:v>144.00000000000003</c:v>
                </c:pt>
                <c:pt idx="7">
                  <c:v>226</c:v>
                </c:pt>
                <c:pt idx="10">
                  <c:v>492</c:v>
                </c:pt>
              </c:numCache>
            </c:numRef>
          </c:val>
        </c:ser>
        <c:dLbls>
          <c:showLegendKey val="0"/>
          <c:showVal val="0"/>
          <c:showCatName val="0"/>
          <c:showSerName val="0"/>
          <c:showPercent val="0"/>
          <c:showBubbleSize val="0"/>
        </c:dLbls>
        <c:gapWidth val="0"/>
        <c:overlap val="100"/>
        <c:axId val="596303888"/>
        <c:axId val="596313296"/>
      </c:barChart>
      <c:catAx>
        <c:axId val="596307024"/>
        <c:scaling>
          <c:orientation val="minMax"/>
        </c:scaling>
        <c:delete val="0"/>
        <c:axPos val="b"/>
        <c:numFmt formatCode="General" sourceLinked="0"/>
        <c:majorTickMark val="out"/>
        <c:minorTickMark val="none"/>
        <c:tickLblPos val="nextTo"/>
        <c:crossAx val="596303496"/>
        <c:crosses val="autoZero"/>
        <c:auto val="1"/>
        <c:lblAlgn val="ctr"/>
        <c:lblOffset val="100"/>
        <c:noMultiLvlLbl val="0"/>
      </c:catAx>
      <c:valAx>
        <c:axId val="596303496"/>
        <c:scaling>
          <c:orientation val="minMax"/>
        </c:scaling>
        <c:delete val="0"/>
        <c:axPos val="l"/>
        <c:majorGridlines/>
        <c:numFmt formatCode="#,##0" sourceLinked="1"/>
        <c:majorTickMark val="out"/>
        <c:minorTickMark val="none"/>
        <c:tickLblPos val="nextTo"/>
        <c:crossAx val="596307024"/>
        <c:crosses val="autoZero"/>
        <c:crossBetween val="between"/>
      </c:valAx>
      <c:valAx>
        <c:axId val="596313296"/>
        <c:scaling>
          <c:orientation val="minMax"/>
        </c:scaling>
        <c:delete val="1"/>
        <c:axPos val="r"/>
        <c:numFmt formatCode="#,##0" sourceLinked="1"/>
        <c:majorTickMark val="out"/>
        <c:minorTickMark val="none"/>
        <c:tickLblPos val="none"/>
        <c:crossAx val="596303888"/>
        <c:crosses val="max"/>
        <c:crossBetween val="between"/>
      </c:valAx>
      <c:catAx>
        <c:axId val="596303888"/>
        <c:scaling>
          <c:orientation val="minMax"/>
        </c:scaling>
        <c:delete val="1"/>
        <c:axPos val="b"/>
        <c:numFmt formatCode="General" sourceLinked="1"/>
        <c:majorTickMark val="out"/>
        <c:minorTickMark val="none"/>
        <c:tickLblPos val="none"/>
        <c:crossAx val="596313296"/>
        <c:crosses val="autoZero"/>
        <c:auto val="1"/>
        <c:lblAlgn val="ctr"/>
        <c:lblOffset val="100"/>
        <c:noMultiLvlLbl val="0"/>
      </c:catAx>
      <c:spPr>
        <a:solidFill>
          <a:srgbClr val="FFFFCC"/>
        </a:solidFill>
      </c:spPr>
    </c:plotArea>
    <c:legend>
      <c:legendPos val="b"/>
      <c:legendEntry>
        <c:idx val="0"/>
        <c:delete val="1"/>
      </c:legendEntry>
      <c:legendEntry>
        <c:idx val="1"/>
        <c:delete val="1"/>
      </c:legendEntry>
      <c:legendEntry>
        <c:idx val="2"/>
        <c:delete val="1"/>
      </c:legendEntry>
      <c:legendEntry>
        <c:idx val="3"/>
        <c:delete val="1"/>
      </c:legendEntry>
      <c:layout>
        <c:manualLayout>
          <c:xMode val="edge"/>
          <c:yMode val="edge"/>
          <c:x val="3.172176208744716E-3"/>
          <c:y val="0.88078097224196827"/>
          <c:w val="0.72715396971533253"/>
          <c:h val="0.11921902775803229"/>
        </c:manualLayout>
      </c:layout>
      <c:overlay val="0"/>
    </c:legend>
    <c:plotVisOnly val="1"/>
    <c:dispBlanksAs val="gap"/>
    <c:showDLblsOverMax val="0"/>
  </c:chart>
  <c:spPr>
    <a:solidFill>
      <a:srgbClr val="FFFFCC"/>
    </a:solidFill>
  </c:spPr>
  <c:printSettings>
    <c:headerFooter/>
    <c:pageMargins b="0.75000000000000411" l="0.70000000000000062" r="0.70000000000000062" t="0.75000000000000411" header="0.30000000000000032" footer="0.3000000000000003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Formulas!$BD$91</c:f>
          <c:strCache>
            <c:ptCount val="1"/>
            <c:pt idx="0">
              <c:v>19C. Rate of Return to Homelessness
All Households</c:v>
            </c:pt>
          </c:strCache>
        </c:strRef>
      </c:tx>
      <c:overlay val="0"/>
      <c:txPr>
        <a:bodyPr/>
        <a:lstStyle/>
        <a:p>
          <a:pPr>
            <a:defRPr sz="1200"/>
          </a:pPr>
          <a:endParaRPr lang="en-US"/>
        </a:p>
      </c:txPr>
    </c:title>
    <c:autoTitleDeleted val="0"/>
    <c:plotArea>
      <c:layout>
        <c:manualLayout>
          <c:layoutTarget val="inner"/>
          <c:xMode val="edge"/>
          <c:yMode val="edge"/>
          <c:x val="9.1849518810148481E-2"/>
          <c:y val="0.23722518996941144"/>
          <c:w val="0.87759492563429575"/>
          <c:h val="0.56229270186730806"/>
        </c:manualLayout>
      </c:layout>
      <c:barChart>
        <c:barDir val="col"/>
        <c:grouping val="clustered"/>
        <c:varyColors val="0"/>
        <c:ser>
          <c:idx val="2"/>
          <c:order val="2"/>
          <c:tx>
            <c:strRef>
              <c:f>Formulas!$BI$90</c:f>
              <c:strCache>
                <c:ptCount val="1"/>
                <c:pt idx="0">
                  <c:v>Current</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Formulas!$BE$91:$BE$94</c:f>
              <c:strCache>
                <c:ptCount val="4"/>
                <c:pt idx="0">
                  <c:v>ES</c:v>
                </c:pt>
                <c:pt idx="1">
                  <c:v>TH</c:v>
                </c:pt>
                <c:pt idx="2">
                  <c:v>RR</c:v>
                </c:pt>
                <c:pt idx="3">
                  <c:v>All Programs</c:v>
                </c:pt>
              </c:strCache>
            </c:strRef>
          </c:cat>
          <c:val>
            <c:numRef>
              <c:f>Formulas!$BI$91:$BI$94</c:f>
              <c:numCache>
                <c:formatCode>0%</c:formatCode>
                <c:ptCount val="4"/>
                <c:pt idx="0">
                  <c:v>0.13432835820895522</c:v>
                </c:pt>
                <c:pt idx="1">
                  <c:v>8.203125E-2</c:v>
                </c:pt>
                <c:pt idx="2">
                  <c:v>5.4755043227665709E-2</c:v>
                </c:pt>
                <c:pt idx="3">
                  <c:v>9.0371550478873644E-2</c:v>
                </c:pt>
              </c:numCache>
            </c:numRef>
          </c:val>
        </c:ser>
        <c:ser>
          <c:idx val="3"/>
          <c:order val="3"/>
          <c:tx>
            <c:strRef>
              <c:f>Formulas!$BJ$90</c:f>
              <c:strCache>
                <c:ptCount val="1"/>
                <c:pt idx="0">
                  <c:v>New</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Formulas!$BE$91:$BE$94</c:f>
              <c:strCache>
                <c:ptCount val="4"/>
                <c:pt idx="0">
                  <c:v>ES</c:v>
                </c:pt>
                <c:pt idx="1">
                  <c:v>TH</c:v>
                </c:pt>
                <c:pt idx="2">
                  <c:v>RR</c:v>
                </c:pt>
                <c:pt idx="3">
                  <c:v>All Programs</c:v>
                </c:pt>
              </c:strCache>
            </c:strRef>
          </c:cat>
          <c:val>
            <c:numRef>
              <c:f>Formulas!$BJ$91:$BJ$94</c:f>
              <c:numCache>
                <c:formatCode>0%</c:formatCode>
                <c:ptCount val="4"/>
                <c:pt idx="0">
                  <c:v>0.13432835820895522</c:v>
                </c:pt>
                <c:pt idx="1">
                  <c:v>8.203125E-2</c:v>
                </c:pt>
                <c:pt idx="2">
                  <c:v>5.4755043227665709E-2</c:v>
                </c:pt>
                <c:pt idx="3">
                  <c:v>9.0371550478873644E-2</c:v>
                </c:pt>
              </c:numCache>
            </c:numRef>
          </c:val>
        </c:ser>
        <c:dLbls>
          <c:showLegendKey val="0"/>
          <c:showVal val="1"/>
          <c:showCatName val="0"/>
          <c:showSerName val="0"/>
          <c:showPercent val="0"/>
          <c:showBubbleSize val="0"/>
        </c:dLbls>
        <c:gapWidth val="150"/>
        <c:axId val="596313688"/>
        <c:axId val="596308592"/>
      </c:barChart>
      <c:barChart>
        <c:barDir val="col"/>
        <c:grouping val="clustered"/>
        <c:varyColors val="0"/>
        <c:ser>
          <c:idx val="0"/>
          <c:order val="0"/>
          <c:tx>
            <c:strRef>
              <c:f>Formulas!$BF$90</c:f>
              <c:strCache>
                <c:ptCount val="1"/>
                <c:pt idx="0">
                  <c:v>Current</c:v>
                </c:pt>
              </c:strCache>
            </c:strRef>
          </c:tx>
          <c:invertIfNegative val="0"/>
          <c:cat>
            <c:strRef>
              <c:f>Formulas!$BE$91:$BE$94</c:f>
              <c:strCache>
                <c:ptCount val="4"/>
                <c:pt idx="0">
                  <c:v>ES</c:v>
                </c:pt>
                <c:pt idx="1">
                  <c:v>TH</c:v>
                </c:pt>
                <c:pt idx="2">
                  <c:v>RR</c:v>
                </c:pt>
                <c:pt idx="3">
                  <c:v>All Programs</c:v>
                </c:pt>
              </c:strCache>
            </c:strRef>
          </c:cat>
          <c:val>
            <c:numRef>
              <c:f>Formulas!$BF$91:$BF$94</c:f>
              <c:numCache>
                <c:formatCode>0%</c:formatCode>
                <c:ptCount val="4"/>
                <c:pt idx="0">
                  <c:v>0.13432835820895522</c:v>
                </c:pt>
                <c:pt idx="1">
                  <c:v>8.203125E-2</c:v>
                </c:pt>
                <c:pt idx="2">
                  <c:v>5.4755043227665709E-2</c:v>
                </c:pt>
                <c:pt idx="3">
                  <c:v>9.0371550478873644E-2</c:v>
                </c:pt>
              </c:numCache>
            </c:numRef>
          </c:val>
        </c:ser>
        <c:ser>
          <c:idx val="1"/>
          <c:order val="1"/>
          <c:tx>
            <c:strRef>
              <c:f>Formulas!$BG$90</c:f>
              <c:strCache>
                <c:ptCount val="1"/>
                <c:pt idx="0">
                  <c:v>New</c:v>
                </c:pt>
              </c:strCache>
            </c:strRef>
          </c:tx>
          <c:invertIfNegative val="0"/>
          <c:cat>
            <c:strRef>
              <c:f>Formulas!$BE$91:$BE$94</c:f>
              <c:strCache>
                <c:ptCount val="4"/>
                <c:pt idx="0">
                  <c:v>ES</c:v>
                </c:pt>
                <c:pt idx="1">
                  <c:v>TH</c:v>
                </c:pt>
                <c:pt idx="2">
                  <c:v>RR</c:v>
                </c:pt>
                <c:pt idx="3">
                  <c:v>All Programs</c:v>
                </c:pt>
              </c:strCache>
            </c:strRef>
          </c:cat>
          <c:val>
            <c:numRef>
              <c:f>Formulas!$BG$91:$BG$94</c:f>
              <c:numCache>
                <c:formatCode>0%</c:formatCode>
                <c:ptCount val="4"/>
                <c:pt idx="0">
                  <c:v>0.13432835820895522</c:v>
                </c:pt>
                <c:pt idx="1">
                  <c:v>8.203125E-2</c:v>
                </c:pt>
                <c:pt idx="2">
                  <c:v>5.4755043227665709E-2</c:v>
                </c:pt>
                <c:pt idx="3">
                  <c:v>9.0371550478873644E-2</c:v>
                </c:pt>
              </c:numCache>
            </c:numRef>
          </c:val>
        </c:ser>
        <c:dLbls>
          <c:showLegendKey val="0"/>
          <c:showVal val="0"/>
          <c:showCatName val="0"/>
          <c:showSerName val="0"/>
          <c:showPercent val="0"/>
          <c:showBubbleSize val="0"/>
        </c:dLbls>
        <c:gapWidth val="150"/>
        <c:axId val="596311336"/>
        <c:axId val="596309376"/>
      </c:barChart>
      <c:catAx>
        <c:axId val="596313688"/>
        <c:scaling>
          <c:orientation val="minMax"/>
        </c:scaling>
        <c:delete val="0"/>
        <c:axPos val="b"/>
        <c:numFmt formatCode="General" sourceLinked="0"/>
        <c:majorTickMark val="out"/>
        <c:minorTickMark val="none"/>
        <c:tickLblPos val="nextTo"/>
        <c:crossAx val="596308592"/>
        <c:crosses val="autoZero"/>
        <c:auto val="1"/>
        <c:lblAlgn val="ctr"/>
        <c:lblOffset val="100"/>
        <c:noMultiLvlLbl val="0"/>
      </c:catAx>
      <c:valAx>
        <c:axId val="596308592"/>
        <c:scaling>
          <c:orientation val="minMax"/>
        </c:scaling>
        <c:delete val="0"/>
        <c:axPos val="l"/>
        <c:majorGridlines/>
        <c:numFmt formatCode="0%" sourceLinked="1"/>
        <c:majorTickMark val="out"/>
        <c:minorTickMark val="none"/>
        <c:tickLblPos val="nextTo"/>
        <c:crossAx val="596313688"/>
        <c:crosses val="autoZero"/>
        <c:crossBetween val="between"/>
      </c:valAx>
      <c:valAx>
        <c:axId val="596309376"/>
        <c:scaling>
          <c:orientation val="minMax"/>
        </c:scaling>
        <c:delete val="1"/>
        <c:axPos val="r"/>
        <c:numFmt formatCode="0%" sourceLinked="1"/>
        <c:majorTickMark val="out"/>
        <c:minorTickMark val="none"/>
        <c:tickLblPos val="none"/>
        <c:crossAx val="596311336"/>
        <c:crosses val="max"/>
        <c:crossBetween val="between"/>
      </c:valAx>
      <c:catAx>
        <c:axId val="596311336"/>
        <c:scaling>
          <c:orientation val="minMax"/>
        </c:scaling>
        <c:delete val="1"/>
        <c:axPos val="b"/>
        <c:numFmt formatCode="General" sourceLinked="1"/>
        <c:majorTickMark val="out"/>
        <c:minorTickMark val="none"/>
        <c:tickLblPos val="none"/>
        <c:crossAx val="596309376"/>
        <c:crosses val="autoZero"/>
        <c:auto val="1"/>
        <c:lblAlgn val="ctr"/>
        <c:lblOffset val="100"/>
        <c:noMultiLvlLbl val="0"/>
      </c:catAx>
      <c:spPr>
        <a:solidFill>
          <a:sysClr val="window" lastClr="FFFFFF">
            <a:lumMod val="95000"/>
            <a:alpha val="50000"/>
          </a:sysClr>
        </a:solidFill>
      </c:spPr>
    </c:plotArea>
    <c:legend>
      <c:legendPos val="b"/>
      <c:legendEntry>
        <c:idx val="0"/>
        <c:delete val="1"/>
      </c:legendEntry>
      <c:legendEntry>
        <c:idx val="1"/>
        <c:delete val="1"/>
      </c:legendEntry>
      <c:layout>
        <c:manualLayout>
          <c:xMode val="edge"/>
          <c:yMode val="edge"/>
          <c:x val="2.21933508311461E-2"/>
          <c:y val="0.89784777824481465"/>
          <c:w val="0.23894663167104283"/>
          <c:h val="8.3648825944967489E-2"/>
        </c:manualLayout>
      </c:layout>
      <c:overlay val="0"/>
    </c:legend>
    <c:plotVisOnly val="1"/>
    <c:dispBlanksAs val="gap"/>
    <c:showDLblsOverMax val="0"/>
  </c:chart>
  <c:spPr>
    <a:solidFill>
      <a:sysClr val="window" lastClr="FFFFFF">
        <a:lumMod val="95000"/>
        <a:alpha val="50000"/>
      </a:sysClr>
    </a:solidFill>
  </c:spPr>
  <c:printSettings>
    <c:headerFooter/>
    <c:pageMargins b="0.75000000000000433" l="0.70000000000000062" r="0.70000000000000062" t="0.75000000000000433" header="0.30000000000000032" footer="0.30000000000000032"/>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Formulas!$BD$129</c:f>
          <c:strCache>
            <c:ptCount val="1"/>
            <c:pt idx="0">
              <c:v>20C. Change in Permanent Housing Exits that "Stick"
All Households</c:v>
            </c:pt>
          </c:strCache>
        </c:strRef>
      </c:tx>
      <c:layout>
        <c:manualLayout>
          <c:xMode val="edge"/>
          <c:yMode val="edge"/>
          <c:x val="6.0095437923438919E-3"/>
          <c:y val="4.3422722597868694E-3"/>
        </c:manualLayout>
      </c:layout>
      <c:overlay val="0"/>
      <c:txPr>
        <a:bodyPr/>
        <a:lstStyle/>
        <a:p>
          <a:pPr algn="l">
            <a:defRPr sz="1200"/>
          </a:pPr>
          <a:endParaRPr lang="en-US"/>
        </a:p>
      </c:txPr>
    </c:title>
    <c:autoTitleDeleted val="0"/>
    <c:plotArea>
      <c:layout>
        <c:manualLayout>
          <c:layoutTarget val="inner"/>
          <c:xMode val="edge"/>
          <c:yMode val="edge"/>
          <c:x val="9.6941528385913245E-2"/>
          <c:y val="0.23570947941968096"/>
          <c:w val="0.8514158517525654"/>
          <c:h val="0.5614305017615222"/>
        </c:manualLayout>
      </c:layout>
      <c:barChart>
        <c:barDir val="col"/>
        <c:grouping val="clustered"/>
        <c:varyColors val="0"/>
        <c:ser>
          <c:idx val="4"/>
          <c:order val="4"/>
          <c:tx>
            <c:strRef>
              <c:f>Formulas!$BL$127:$BL$128</c:f>
              <c:strCache>
                <c:ptCount val="2"/>
                <c:pt idx="0">
                  <c:v>Current Returns</c:v>
                </c:pt>
              </c:strCache>
            </c:strRef>
          </c:tx>
          <c:invertIfNegative val="0"/>
          <c:dLbls>
            <c:delete val="1"/>
          </c:dLbls>
          <c:cat>
            <c:strRef>
              <c:f>Formulas!$BE$129:$BE$140</c:f>
              <c:strCache>
                <c:ptCount val="10"/>
                <c:pt idx="0">
                  <c:v>ES</c:v>
                </c:pt>
                <c:pt idx="3">
                  <c:v>TH</c:v>
                </c:pt>
                <c:pt idx="6">
                  <c:v>RR</c:v>
                </c:pt>
                <c:pt idx="9">
                  <c:v>All Programs</c:v>
                </c:pt>
              </c:strCache>
            </c:strRef>
          </c:cat>
          <c:val>
            <c:numRef>
              <c:f>Formulas!$BL$129:$BL$140</c:f>
              <c:numCache>
                <c:formatCode>General</c:formatCode>
                <c:ptCount val="12"/>
                <c:pt idx="0" formatCode="#,##0">
                  <c:v>402</c:v>
                </c:pt>
                <c:pt idx="3" formatCode="#,##0">
                  <c:v>256</c:v>
                </c:pt>
                <c:pt idx="6" formatCode="#,##0">
                  <c:v>347</c:v>
                </c:pt>
                <c:pt idx="9" formatCode="#,##0">
                  <c:v>1005</c:v>
                </c:pt>
              </c:numCache>
            </c:numRef>
          </c:val>
        </c:ser>
        <c:ser>
          <c:idx val="5"/>
          <c:order val="5"/>
          <c:tx>
            <c:strRef>
              <c:f>Formulas!$BM$127:$BM$128</c:f>
              <c:strCache>
                <c:ptCount val="2"/>
                <c:pt idx="0">
                  <c:v>Current PH Exits that "Stick"</c:v>
                </c:pt>
              </c:strCache>
            </c:strRef>
          </c:tx>
          <c:invertIfNegative val="0"/>
          <c:dLbls>
            <c:delete val="1"/>
          </c:dLbls>
          <c:cat>
            <c:strRef>
              <c:f>Formulas!$BE$129:$BE$140</c:f>
              <c:strCache>
                <c:ptCount val="10"/>
                <c:pt idx="0">
                  <c:v>ES</c:v>
                </c:pt>
                <c:pt idx="3">
                  <c:v>TH</c:v>
                </c:pt>
                <c:pt idx="6">
                  <c:v>RR</c:v>
                </c:pt>
                <c:pt idx="9">
                  <c:v>All Programs</c:v>
                </c:pt>
              </c:strCache>
            </c:strRef>
          </c:cat>
          <c:val>
            <c:numRef>
              <c:f>Formulas!$BM$129:$BM$140</c:f>
              <c:numCache>
                <c:formatCode>General</c:formatCode>
                <c:ptCount val="12"/>
                <c:pt idx="0" formatCode="#,##0">
                  <c:v>348</c:v>
                </c:pt>
                <c:pt idx="3" formatCode="#,##0">
                  <c:v>235</c:v>
                </c:pt>
                <c:pt idx="6" formatCode="#,##0">
                  <c:v>328</c:v>
                </c:pt>
                <c:pt idx="9" formatCode="#,##0">
                  <c:v>911</c:v>
                </c:pt>
              </c:numCache>
            </c:numRef>
          </c:val>
        </c:ser>
        <c:ser>
          <c:idx val="6"/>
          <c:order val="6"/>
          <c:tx>
            <c:strRef>
              <c:f>Formulas!$BN$127:$BN$128</c:f>
              <c:strCache>
                <c:ptCount val="2"/>
                <c:pt idx="0">
                  <c:v>New Returns</c:v>
                </c:pt>
              </c:strCache>
            </c:strRef>
          </c:tx>
          <c:invertIfNegative val="0"/>
          <c:dLbls>
            <c:delete val="1"/>
          </c:dLbls>
          <c:cat>
            <c:strRef>
              <c:f>Formulas!$BE$129:$BE$140</c:f>
              <c:strCache>
                <c:ptCount val="10"/>
                <c:pt idx="0">
                  <c:v>ES</c:v>
                </c:pt>
                <c:pt idx="3">
                  <c:v>TH</c:v>
                </c:pt>
                <c:pt idx="6">
                  <c:v>RR</c:v>
                </c:pt>
                <c:pt idx="9">
                  <c:v>All Programs</c:v>
                </c:pt>
              </c:strCache>
            </c:strRef>
          </c:cat>
          <c:val>
            <c:numRef>
              <c:f>Formulas!$BN$129:$BN$140</c:f>
              <c:numCache>
                <c:formatCode>#,##0</c:formatCode>
                <c:ptCount val="12"/>
                <c:pt idx="1">
                  <c:v>402</c:v>
                </c:pt>
                <c:pt idx="4">
                  <c:v>256</c:v>
                </c:pt>
                <c:pt idx="7">
                  <c:v>347</c:v>
                </c:pt>
                <c:pt idx="10">
                  <c:v>1005</c:v>
                </c:pt>
              </c:numCache>
            </c:numRef>
          </c:val>
        </c:ser>
        <c:ser>
          <c:idx val="7"/>
          <c:order val="7"/>
          <c:tx>
            <c:strRef>
              <c:f>Formulas!$BO$127:$BO$128</c:f>
              <c:strCache>
                <c:ptCount val="2"/>
                <c:pt idx="0">
                  <c:v>New PH Exits that "Stick"</c:v>
                </c:pt>
              </c:strCache>
            </c:strRef>
          </c:tx>
          <c:invertIfNegative val="0"/>
          <c:dLbls>
            <c:delete val="1"/>
          </c:dLbls>
          <c:cat>
            <c:strRef>
              <c:f>Formulas!$BE$129:$BE$140</c:f>
              <c:strCache>
                <c:ptCount val="10"/>
                <c:pt idx="0">
                  <c:v>ES</c:v>
                </c:pt>
                <c:pt idx="3">
                  <c:v>TH</c:v>
                </c:pt>
                <c:pt idx="6">
                  <c:v>RR</c:v>
                </c:pt>
                <c:pt idx="9">
                  <c:v>All Programs</c:v>
                </c:pt>
              </c:strCache>
            </c:strRef>
          </c:cat>
          <c:val>
            <c:numRef>
              <c:f>Formulas!$BO$129:$BO$140</c:f>
              <c:numCache>
                <c:formatCode>#,##0</c:formatCode>
                <c:ptCount val="12"/>
                <c:pt idx="1">
                  <c:v>348</c:v>
                </c:pt>
                <c:pt idx="4">
                  <c:v>235</c:v>
                </c:pt>
                <c:pt idx="7">
                  <c:v>328</c:v>
                </c:pt>
                <c:pt idx="10">
                  <c:v>911</c:v>
                </c:pt>
              </c:numCache>
            </c:numRef>
          </c:val>
        </c:ser>
        <c:dLbls>
          <c:showLegendKey val="0"/>
          <c:showVal val="1"/>
          <c:showCatName val="0"/>
          <c:showSerName val="0"/>
          <c:showPercent val="0"/>
          <c:showBubbleSize val="0"/>
        </c:dLbls>
        <c:gapWidth val="150"/>
        <c:axId val="596317216"/>
        <c:axId val="596319176"/>
      </c:barChart>
      <c:barChart>
        <c:barDir val="col"/>
        <c:grouping val="clustered"/>
        <c:varyColors val="0"/>
        <c:ser>
          <c:idx val="0"/>
          <c:order val="0"/>
          <c:tx>
            <c:strRef>
              <c:f>Formulas!$BF$127:$BF$128</c:f>
              <c:strCache>
                <c:ptCount val="2"/>
                <c:pt idx="0">
                  <c:v>Current Returns</c:v>
                </c:pt>
              </c:strCache>
            </c:strRef>
          </c:tx>
          <c:spPr>
            <a:solidFill>
              <a:schemeClr val="accent1">
                <a:lumMod val="40000"/>
                <a:lumOff val="60000"/>
              </a:schemeClr>
            </a:solidFill>
          </c:spPr>
          <c:invertIfNegative val="0"/>
          <c:cat>
            <c:strRef>
              <c:f>Formulas!$BE$129:$BE$140</c:f>
              <c:strCache>
                <c:ptCount val="10"/>
                <c:pt idx="0">
                  <c:v>ES</c:v>
                </c:pt>
                <c:pt idx="3">
                  <c:v>TH</c:v>
                </c:pt>
                <c:pt idx="6">
                  <c:v>RR</c:v>
                </c:pt>
                <c:pt idx="9">
                  <c:v>All Programs</c:v>
                </c:pt>
              </c:strCache>
            </c:strRef>
          </c:cat>
          <c:val>
            <c:numRef>
              <c:f>Formulas!$BF$129:$BF$140</c:f>
              <c:numCache>
                <c:formatCode>General</c:formatCode>
                <c:ptCount val="12"/>
                <c:pt idx="0" formatCode="#,##0">
                  <c:v>402</c:v>
                </c:pt>
                <c:pt idx="3" formatCode="#,##0">
                  <c:v>256</c:v>
                </c:pt>
                <c:pt idx="6" formatCode="#,##0">
                  <c:v>347</c:v>
                </c:pt>
                <c:pt idx="9" formatCode="#,##0">
                  <c:v>1005</c:v>
                </c:pt>
              </c:numCache>
            </c:numRef>
          </c:val>
        </c:ser>
        <c:ser>
          <c:idx val="1"/>
          <c:order val="1"/>
          <c:tx>
            <c:strRef>
              <c:f>Formulas!$BG$127:$BG$128</c:f>
              <c:strCache>
                <c:ptCount val="2"/>
                <c:pt idx="0">
                  <c:v>Current PH Exits that "Stick"</c:v>
                </c:pt>
              </c:strCache>
            </c:strRef>
          </c:tx>
          <c:spPr>
            <a:solidFill>
              <a:schemeClr val="accent1">
                <a:lumMod val="75000"/>
              </a:schemeClr>
            </a:solidFill>
          </c:spPr>
          <c:invertIfNegative val="0"/>
          <c:cat>
            <c:strRef>
              <c:f>Formulas!$BE$129:$BE$140</c:f>
              <c:strCache>
                <c:ptCount val="10"/>
                <c:pt idx="0">
                  <c:v>ES</c:v>
                </c:pt>
                <c:pt idx="3">
                  <c:v>TH</c:v>
                </c:pt>
                <c:pt idx="6">
                  <c:v>RR</c:v>
                </c:pt>
                <c:pt idx="9">
                  <c:v>All Programs</c:v>
                </c:pt>
              </c:strCache>
            </c:strRef>
          </c:cat>
          <c:val>
            <c:numRef>
              <c:f>Formulas!$BG$129:$BG$140</c:f>
              <c:numCache>
                <c:formatCode>General</c:formatCode>
                <c:ptCount val="12"/>
                <c:pt idx="0" formatCode="#,##0">
                  <c:v>348</c:v>
                </c:pt>
                <c:pt idx="3" formatCode="#,##0">
                  <c:v>235</c:v>
                </c:pt>
                <c:pt idx="6" formatCode="#,##0">
                  <c:v>328</c:v>
                </c:pt>
                <c:pt idx="9" formatCode="#,##0">
                  <c:v>911</c:v>
                </c:pt>
              </c:numCache>
            </c:numRef>
          </c:val>
        </c:ser>
        <c:ser>
          <c:idx val="2"/>
          <c:order val="2"/>
          <c:tx>
            <c:strRef>
              <c:f>Formulas!$BH$127:$BH$128</c:f>
              <c:strCache>
                <c:ptCount val="2"/>
                <c:pt idx="0">
                  <c:v>New Returns</c:v>
                </c:pt>
              </c:strCache>
            </c:strRef>
          </c:tx>
          <c:spPr>
            <a:solidFill>
              <a:schemeClr val="accent3">
                <a:lumMod val="40000"/>
                <a:lumOff val="60000"/>
              </a:schemeClr>
            </a:solidFill>
          </c:spPr>
          <c:invertIfNegative val="0"/>
          <c:dLbls>
            <c:dLbl>
              <c:idx val="1"/>
              <c:tx>
                <c:strRef>
                  <c:f>Formulas!$BK$129</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{BA4B4458-BFD4-4E03-8ECF-A5C259DE703A}</c15:txfldGUID>
                      <c15:f>Formulas!$BK$129</c15:f>
                      <c15:dlblFieldTableCache>
                        <c:ptCount val="1"/>
                      </c15:dlblFieldTableCache>
                    </c15:dlblFTEntry>
                  </c15:dlblFieldTable>
                  <c15:showDataLabelsRange val="0"/>
                </c:ext>
              </c:extLst>
            </c:dLbl>
            <c:dLbl>
              <c:idx val="4"/>
              <c:tx>
                <c:strRef>
                  <c:f>Formulas!$BK$132</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{54B77FDF-1D2E-4E80-AA27-2591EC20C2D0}</c15:txfldGUID>
                      <c15:f>Formulas!$BK$132</c15:f>
                      <c15:dlblFieldTableCache>
                        <c:ptCount val="1"/>
                      </c15:dlblFieldTableCache>
                    </c15:dlblFTEntry>
                  </c15:dlblFieldTable>
                  <c15:showDataLabelsRange val="0"/>
                </c:ext>
              </c:extLst>
            </c:dLbl>
            <c:dLbl>
              <c:idx val="7"/>
              <c:tx>
                <c:strRef>
                  <c:f>Formulas!$BK$135</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{9C3BB54A-2460-4B7E-AC47-AC6735F5889E}</c15:txfldGUID>
                      <c15:f>Formulas!$BK$135</c15:f>
                      <c15:dlblFieldTableCache>
                        <c:ptCount val="1"/>
                      </c15:dlblFieldTableCache>
                    </c15:dlblFTEntry>
                  </c15:dlblFieldTable>
                  <c15:showDataLabelsRange val="0"/>
                </c:ext>
              </c:extLst>
            </c:dLbl>
            <c:dLbl>
              <c:idx val="10"/>
              <c:tx>
                <c:strRef>
                  <c:f>Formulas!$BK$138</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{164486E1-2C84-4FBA-825E-3E26285EDD13}</c15:txfldGUID>
                      <c15:f>Formulas!$BK$138</c15:f>
                      <c15:dlblFieldTableCache>
                        <c:ptCount val="1"/>
                      </c15:dlblFieldTableCache>
                    </c15:dlblFTEntry>
                  </c15:dlblFieldTable>
                  <c15:showDataLabelsRange val="0"/>
                </c:ext>
              </c:extLst>
            </c:dLbl>
            <c:spPr>
              <a:noFill/>
              <a:ln>
                <a:noFill/>
              </a:ln>
              <a:effectLst/>
            </c:spPr>
            <c:txPr>
              <a:bodyPr/>
              <a:lstStyle/>
              <a:p>
                <a:pPr>
                  <a:defRPr sz="1050"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Formulas!$BE$129:$BE$140</c:f>
              <c:strCache>
                <c:ptCount val="10"/>
                <c:pt idx="0">
                  <c:v>ES</c:v>
                </c:pt>
                <c:pt idx="3">
                  <c:v>TH</c:v>
                </c:pt>
                <c:pt idx="6">
                  <c:v>RR</c:v>
                </c:pt>
                <c:pt idx="9">
                  <c:v>All Programs</c:v>
                </c:pt>
              </c:strCache>
            </c:strRef>
          </c:cat>
          <c:val>
            <c:numRef>
              <c:f>Formulas!$BH$129:$BH$140</c:f>
              <c:numCache>
                <c:formatCode>#,##0</c:formatCode>
                <c:ptCount val="12"/>
                <c:pt idx="1">
                  <c:v>402</c:v>
                </c:pt>
                <c:pt idx="4">
                  <c:v>256</c:v>
                </c:pt>
                <c:pt idx="7">
                  <c:v>347</c:v>
                </c:pt>
                <c:pt idx="10">
                  <c:v>1005</c:v>
                </c:pt>
              </c:numCache>
            </c:numRef>
          </c:val>
        </c:ser>
        <c:ser>
          <c:idx val="3"/>
          <c:order val="3"/>
          <c:tx>
            <c:strRef>
              <c:f>Formulas!$BI$127:$BI$128</c:f>
              <c:strCache>
                <c:ptCount val="2"/>
                <c:pt idx="0">
                  <c:v>New PH Exits that "Stick"</c:v>
                </c:pt>
              </c:strCache>
            </c:strRef>
          </c:tx>
          <c:spPr>
            <a:solidFill>
              <a:schemeClr val="accent3">
                <a:lumMod val="75000"/>
              </a:schemeClr>
            </a:solidFill>
          </c:spPr>
          <c:invertIfNegative val="0"/>
          <c:cat>
            <c:strRef>
              <c:f>Formulas!$BE$129:$BE$140</c:f>
              <c:strCache>
                <c:ptCount val="10"/>
                <c:pt idx="0">
                  <c:v>ES</c:v>
                </c:pt>
                <c:pt idx="3">
                  <c:v>TH</c:v>
                </c:pt>
                <c:pt idx="6">
                  <c:v>RR</c:v>
                </c:pt>
                <c:pt idx="9">
                  <c:v>All Programs</c:v>
                </c:pt>
              </c:strCache>
            </c:strRef>
          </c:cat>
          <c:val>
            <c:numRef>
              <c:f>Formulas!$BI$129:$BI$140</c:f>
              <c:numCache>
                <c:formatCode>#,##0</c:formatCode>
                <c:ptCount val="12"/>
                <c:pt idx="1">
                  <c:v>348</c:v>
                </c:pt>
                <c:pt idx="4">
                  <c:v>235</c:v>
                </c:pt>
                <c:pt idx="7">
                  <c:v>328</c:v>
                </c:pt>
                <c:pt idx="10">
                  <c:v>911</c:v>
                </c:pt>
              </c:numCache>
            </c:numRef>
          </c:val>
        </c:ser>
        <c:dLbls>
          <c:showLegendKey val="0"/>
          <c:showVal val="0"/>
          <c:showCatName val="0"/>
          <c:showSerName val="0"/>
          <c:showPercent val="0"/>
          <c:showBubbleSize val="0"/>
        </c:dLbls>
        <c:gapWidth val="0"/>
        <c:overlap val="100"/>
        <c:axId val="596316824"/>
        <c:axId val="596316432"/>
      </c:barChart>
      <c:catAx>
        <c:axId val="596317216"/>
        <c:scaling>
          <c:orientation val="minMax"/>
        </c:scaling>
        <c:delete val="0"/>
        <c:axPos val="b"/>
        <c:numFmt formatCode="General" sourceLinked="0"/>
        <c:majorTickMark val="out"/>
        <c:minorTickMark val="none"/>
        <c:tickLblPos val="nextTo"/>
        <c:crossAx val="596319176"/>
        <c:crosses val="autoZero"/>
        <c:auto val="1"/>
        <c:lblAlgn val="ctr"/>
        <c:lblOffset val="100"/>
        <c:noMultiLvlLbl val="0"/>
      </c:catAx>
      <c:valAx>
        <c:axId val="596319176"/>
        <c:scaling>
          <c:orientation val="minMax"/>
        </c:scaling>
        <c:delete val="0"/>
        <c:axPos val="l"/>
        <c:majorGridlines/>
        <c:numFmt formatCode="#,##0" sourceLinked="1"/>
        <c:majorTickMark val="out"/>
        <c:minorTickMark val="none"/>
        <c:tickLblPos val="nextTo"/>
        <c:crossAx val="596317216"/>
        <c:crosses val="autoZero"/>
        <c:crossBetween val="between"/>
      </c:valAx>
      <c:valAx>
        <c:axId val="596316432"/>
        <c:scaling>
          <c:orientation val="minMax"/>
        </c:scaling>
        <c:delete val="1"/>
        <c:axPos val="r"/>
        <c:numFmt formatCode="#,##0" sourceLinked="1"/>
        <c:majorTickMark val="out"/>
        <c:minorTickMark val="none"/>
        <c:tickLblPos val="none"/>
        <c:crossAx val="596316824"/>
        <c:crosses val="max"/>
        <c:crossBetween val="between"/>
      </c:valAx>
      <c:catAx>
        <c:axId val="596316824"/>
        <c:scaling>
          <c:orientation val="minMax"/>
        </c:scaling>
        <c:delete val="1"/>
        <c:axPos val="b"/>
        <c:numFmt formatCode="General" sourceLinked="1"/>
        <c:majorTickMark val="out"/>
        <c:minorTickMark val="none"/>
        <c:tickLblPos val="none"/>
        <c:crossAx val="596316432"/>
        <c:crosses val="autoZero"/>
        <c:auto val="1"/>
        <c:lblAlgn val="ctr"/>
        <c:lblOffset val="100"/>
        <c:noMultiLvlLbl val="0"/>
      </c:catAx>
      <c:spPr>
        <a:solidFill>
          <a:sysClr val="window" lastClr="FFFFFF">
            <a:lumMod val="95000"/>
            <a:alpha val="50000"/>
          </a:sysClr>
        </a:solidFill>
      </c:spPr>
    </c:plotArea>
    <c:legend>
      <c:legendPos val="b"/>
      <c:legendEntry>
        <c:idx val="0"/>
        <c:delete val="1"/>
      </c:legendEntry>
      <c:legendEntry>
        <c:idx val="1"/>
        <c:delete val="1"/>
      </c:legendEntry>
      <c:legendEntry>
        <c:idx val="2"/>
        <c:delete val="1"/>
      </c:legendEntry>
      <c:legendEntry>
        <c:idx val="3"/>
        <c:delete val="1"/>
      </c:legendEntry>
      <c:layout>
        <c:manualLayout>
          <c:xMode val="edge"/>
          <c:yMode val="edge"/>
          <c:x val="1.8159673870971357E-3"/>
          <c:y val="0.87552517560559884"/>
          <c:w val="0.73504095781883394"/>
          <c:h val="0.12447482439440688"/>
        </c:manualLayout>
      </c:layout>
      <c:overlay val="0"/>
    </c:legend>
    <c:plotVisOnly val="1"/>
    <c:dispBlanksAs val="gap"/>
    <c:showDLblsOverMax val="0"/>
  </c:chart>
  <c:spPr>
    <a:solidFill>
      <a:sysClr val="window" lastClr="FFFFFF">
        <a:lumMod val="95000"/>
        <a:alpha val="50000"/>
      </a:sysClr>
    </a:solidFill>
  </c:spPr>
  <c:printSettings>
    <c:headerFooter/>
    <c:pageMargins b="0.75000000000000411" l="0.70000000000000062" r="0.70000000000000062" t="0.75000000000000411"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Formulas!$BS$26</c:f>
          <c:strCache>
            <c:ptCount val="1"/>
            <c:pt idx="0">
              <c:v>22A. Change in Permanent Housing Exits
Single Adults</c:v>
            </c:pt>
          </c:strCache>
        </c:strRef>
      </c:tx>
      <c:layout>
        <c:manualLayout>
          <c:xMode val="edge"/>
          <c:yMode val="edge"/>
          <c:x val="3.4860017497813063E-3"/>
          <c:y val="4.6258506374749955E-3"/>
        </c:manualLayout>
      </c:layout>
      <c:overlay val="0"/>
      <c:txPr>
        <a:bodyPr/>
        <a:lstStyle/>
        <a:p>
          <a:pPr algn="l">
            <a:defRPr sz="1200"/>
          </a:pPr>
          <a:endParaRPr lang="en-US"/>
        </a:p>
      </c:txPr>
    </c:title>
    <c:autoTitleDeleted val="0"/>
    <c:plotArea>
      <c:layout>
        <c:manualLayout>
          <c:layoutTarget val="inner"/>
          <c:xMode val="edge"/>
          <c:yMode val="edge"/>
          <c:x val="0.1070857392825906"/>
          <c:y val="0.17204704089434308"/>
          <c:w val="0.86235870516185453"/>
          <c:h val="0.64692229772921761"/>
        </c:manualLayout>
      </c:layout>
      <c:barChart>
        <c:barDir val="col"/>
        <c:grouping val="clustered"/>
        <c:varyColors val="0"/>
        <c:ser>
          <c:idx val="2"/>
          <c:order val="2"/>
          <c:tx>
            <c:strRef>
              <c:f>Formulas!$BX$25</c:f>
              <c:strCache>
                <c:ptCount val="1"/>
                <c:pt idx="0">
                  <c:v>Current PH Exits</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Formulas!$BT$26:$BT$29</c:f>
              <c:strCache>
                <c:ptCount val="4"/>
                <c:pt idx="0">
                  <c:v>ES</c:v>
                </c:pt>
                <c:pt idx="1">
                  <c:v>TH</c:v>
                </c:pt>
                <c:pt idx="2">
                  <c:v>RR</c:v>
                </c:pt>
                <c:pt idx="3">
                  <c:v>All Programs</c:v>
                </c:pt>
              </c:strCache>
            </c:strRef>
          </c:cat>
          <c:val>
            <c:numRef>
              <c:f>Formulas!$BX$26:$BX$29</c:f>
              <c:numCache>
                <c:formatCode>#,##0</c:formatCode>
                <c:ptCount val="4"/>
                <c:pt idx="0">
                  <c:v>265</c:v>
                </c:pt>
                <c:pt idx="1">
                  <c:v>98</c:v>
                </c:pt>
                <c:pt idx="2">
                  <c:v>112</c:v>
                </c:pt>
                <c:pt idx="3">
                  <c:v>475</c:v>
                </c:pt>
              </c:numCache>
            </c:numRef>
          </c:val>
        </c:ser>
        <c:ser>
          <c:idx val="3"/>
          <c:order val="3"/>
          <c:tx>
            <c:strRef>
              <c:f>Formulas!$BY$25</c:f>
              <c:strCache>
                <c:ptCount val="1"/>
                <c:pt idx="0">
                  <c:v>New PH Exits</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Formulas!$BT$26:$BT$29</c:f>
              <c:strCache>
                <c:ptCount val="4"/>
                <c:pt idx="0">
                  <c:v>ES</c:v>
                </c:pt>
                <c:pt idx="1">
                  <c:v>TH</c:v>
                </c:pt>
                <c:pt idx="2">
                  <c:v>RR</c:v>
                </c:pt>
                <c:pt idx="3">
                  <c:v>All Programs</c:v>
                </c:pt>
              </c:strCache>
            </c:strRef>
          </c:cat>
          <c:val>
            <c:numRef>
              <c:f>Formulas!$BY$26:$BY$29</c:f>
              <c:numCache>
                <c:formatCode>#,##0</c:formatCode>
                <c:ptCount val="4"/>
                <c:pt idx="0">
                  <c:v>265</c:v>
                </c:pt>
                <c:pt idx="1">
                  <c:v>97.999999999999986</c:v>
                </c:pt>
                <c:pt idx="2">
                  <c:v>112</c:v>
                </c:pt>
                <c:pt idx="3">
                  <c:v>475</c:v>
                </c:pt>
              </c:numCache>
            </c:numRef>
          </c:val>
        </c:ser>
        <c:dLbls>
          <c:showLegendKey val="0"/>
          <c:showVal val="1"/>
          <c:showCatName val="0"/>
          <c:showSerName val="0"/>
          <c:showPercent val="0"/>
          <c:showBubbleSize val="0"/>
        </c:dLbls>
        <c:gapWidth val="75"/>
        <c:axId val="596318392"/>
        <c:axId val="596318784"/>
      </c:barChart>
      <c:barChart>
        <c:barDir val="col"/>
        <c:grouping val="clustered"/>
        <c:varyColors val="0"/>
        <c:ser>
          <c:idx val="0"/>
          <c:order val="0"/>
          <c:tx>
            <c:strRef>
              <c:f>Formulas!$BU$25</c:f>
              <c:strCache>
                <c:ptCount val="1"/>
                <c:pt idx="0">
                  <c:v>Current PH Exits</c:v>
                </c:pt>
              </c:strCache>
            </c:strRef>
          </c:tx>
          <c:invertIfNegative val="0"/>
          <c:cat>
            <c:strRef>
              <c:f>Formulas!$BT$26:$BT$29</c:f>
              <c:strCache>
                <c:ptCount val="4"/>
                <c:pt idx="0">
                  <c:v>ES</c:v>
                </c:pt>
                <c:pt idx="1">
                  <c:v>TH</c:v>
                </c:pt>
                <c:pt idx="2">
                  <c:v>RR</c:v>
                </c:pt>
                <c:pt idx="3">
                  <c:v>All Programs</c:v>
                </c:pt>
              </c:strCache>
            </c:strRef>
          </c:cat>
          <c:val>
            <c:numRef>
              <c:f>Formulas!$BU$26:$BU$29</c:f>
              <c:numCache>
                <c:formatCode>#,##0</c:formatCode>
                <c:ptCount val="4"/>
                <c:pt idx="0">
                  <c:v>265</c:v>
                </c:pt>
                <c:pt idx="1">
                  <c:v>98</c:v>
                </c:pt>
                <c:pt idx="2">
                  <c:v>112</c:v>
                </c:pt>
                <c:pt idx="3">
                  <c:v>475</c:v>
                </c:pt>
              </c:numCache>
            </c:numRef>
          </c:val>
        </c:ser>
        <c:ser>
          <c:idx val="1"/>
          <c:order val="1"/>
          <c:tx>
            <c:strRef>
              <c:f>Formulas!$BV$25</c:f>
              <c:strCache>
                <c:ptCount val="1"/>
                <c:pt idx="0">
                  <c:v>New PH Exits</c:v>
                </c:pt>
              </c:strCache>
            </c:strRef>
          </c:tx>
          <c:invertIfNegative val="0"/>
          <c:dLbls>
            <c:dLbl>
              <c:idx val="0"/>
              <c:tx>
                <c:strRef>
                  <c:f>Formulas!$BW$26</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{B0BC637F-7408-4ADE-B70C-CE89BF1EC609}</c15:txfldGUID>
                      <c15:f>Formulas!$BW$26</c15:f>
                      <c15:dlblFieldTableCache>
                        <c:ptCount val="1"/>
                      </c15:dlblFieldTableCache>
                    </c15:dlblFTEntry>
                  </c15:dlblFieldTable>
                  <c15:showDataLabelsRange val="0"/>
                </c:ext>
              </c:extLst>
            </c:dLbl>
            <c:dLbl>
              <c:idx val="1"/>
              <c:tx>
                <c:strRef>
                  <c:f>Formulas!$BW$27</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{26FD7658-847F-4735-85C2-90E409CF0F64}</c15:txfldGUID>
                      <c15:f>Formulas!$BW$27</c15:f>
                      <c15:dlblFieldTableCache>
                        <c:ptCount val="1"/>
                      </c15:dlblFieldTableCache>
                    </c15:dlblFTEntry>
                  </c15:dlblFieldTable>
                  <c15:showDataLabelsRange val="0"/>
                </c:ext>
              </c:extLst>
            </c:dLbl>
            <c:dLbl>
              <c:idx val="2"/>
              <c:tx>
                <c:strRef>
                  <c:f>Formulas!$BW$28</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{76E5B966-3B92-4938-A3B1-A5755746C96A}</c15:txfldGUID>
                      <c15:f>Formulas!$BW$28</c15:f>
                      <c15:dlblFieldTableCache>
                        <c:ptCount val="1"/>
                      </c15:dlblFieldTableCache>
                    </c15:dlblFTEntry>
                  </c15:dlblFieldTable>
                  <c15:showDataLabelsRange val="0"/>
                </c:ext>
              </c:extLst>
            </c:dLbl>
            <c:dLbl>
              <c:idx val="3"/>
              <c:tx>
                <c:strRef>
                  <c:f>Formulas!$BW$29</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{228F95A3-380A-415B-9CF7-1FDCCB021901}</c15:txfldGUID>
                      <c15:f>Formulas!$BW$29</c15:f>
                      <c15:dlblFieldTableCache>
                        <c:ptCount val="1"/>
                      </c15:dlblFieldTableCache>
                    </c15:dlblFTEntry>
                  </c15:dlblFieldTable>
                  <c15:showDataLabelsRange val="0"/>
                </c:ext>
              </c:extLst>
            </c:dLbl>
            <c:spPr>
              <a:noFill/>
              <a:ln>
                <a:noFill/>
              </a:ln>
              <a:effectLst/>
            </c:spPr>
            <c:txPr>
              <a:bodyPr/>
              <a:lstStyle/>
              <a:p>
                <a:pPr>
                  <a:defRPr sz="1100"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Formulas!$BT$26:$BT$29</c:f>
              <c:strCache>
                <c:ptCount val="4"/>
                <c:pt idx="0">
                  <c:v>ES</c:v>
                </c:pt>
                <c:pt idx="1">
                  <c:v>TH</c:v>
                </c:pt>
                <c:pt idx="2">
                  <c:v>RR</c:v>
                </c:pt>
                <c:pt idx="3">
                  <c:v>All Programs</c:v>
                </c:pt>
              </c:strCache>
            </c:strRef>
          </c:cat>
          <c:val>
            <c:numRef>
              <c:f>Formulas!$BV$26:$BV$29</c:f>
              <c:numCache>
                <c:formatCode>#,##0</c:formatCode>
                <c:ptCount val="4"/>
                <c:pt idx="0">
                  <c:v>265</c:v>
                </c:pt>
                <c:pt idx="1">
                  <c:v>97.999999999999986</c:v>
                </c:pt>
                <c:pt idx="2">
                  <c:v>112</c:v>
                </c:pt>
                <c:pt idx="3">
                  <c:v>475</c:v>
                </c:pt>
              </c:numCache>
            </c:numRef>
          </c:val>
        </c:ser>
        <c:dLbls>
          <c:showLegendKey val="0"/>
          <c:showVal val="0"/>
          <c:showCatName val="0"/>
          <c:showSerName val="0"/>
          <c:showPercent val="0"/>
          <c:showBubbleSize val="0"/>
        </c:dLbls>
        <c:gapWidth val="75"/>
        <c:axId val="607089272"/>
        <c:axId val="596316040"/>
      </c:barChart>
      <c:catAx>
        <c:axId val="596318392"/>
        <c:scaling>
          <c:orientation val="minMax"/>
        </c:scaling>
        <c:delete val="0"/>
        <c:axPos val="b"/>
        <c:numFmt formatCode="General" sourceLinked="0"/>
        <c:majorTickMark val="none"/>
        <c:minorTickMark val="none"/>
        <c:tickLblPos val="nextTo"/>
        <c:crossAx val="596318784"/>
        <c:crosses val="autoZero"/>
        <c:auto val="1"/>
        <c:lblAlgn val="ctr"/>
        <c:lblOffset val="100"/>
        <c:noMultiLvlLbl val="0"/>
      </c:catAx>
      <c:valAx>
        <c:axId val="596318784"/>
        <c:scaling>
          <c:orientation val="minMax"/>
        </c:scaling>
        <c:delete val="0"/>
        <c:axPos val="l"/>
        <c:majorGridlines/>
        <c:numFmt formatCode="#,##0" sourceLinked="1"/>
        <c:majorTickMark val="none"/>
        <c:minorTickMark val="none"/>
        <c:tickLblPos val="nextTo"/>
        <c:crossAx val="596318392"/>
        <c:crosses val="autoZero"/>
        <c:crossBetween val="between"/>
      </c:valAx>
      <c:valAx>
        <c:axId val="596316040"/>
        <c:scaling>
          <c:orientation val="minMax"/>
        </c:scaling>
        <c:delete val="1"/>
        <c:axPos val="r"/>
        <c:numFmt formatCode="#,##0" sourceLinked="1"/>
        <c:majorTickMark val="out"/>
        <c:minorTickMark val="none"/>
        <c:tickLblPos val="none"/>
        <c:crossAx val="607089272"/>
        <c:crosses val="max"/>
        <c:crossBetween val="between"/>
      </c:valAx>
      <c:catAx>
        <c:axId val="607089272"/>
        <c:scaling>
          <c:orientation val="minMax"/>
        </c:scaling>
        <c:delete val="1"/>
        <c:axPos val="b"/>
        <c:numFmt formatCode="General" sourceLinked="1"/>
        <c:majorTickMark val="out"/>
        <c:minorTickMark val="none"/>
        <c:tickLblPos val="none"/>
        <c:crossAx val="596316040"/>
        <c:crosses val="autoZero"/>
        <c:auto val="1"/>
        <c:lblAlgn val="ctr"/>
        <c:lblOffset val="100"/>
        <c:noMultiLvlLbl val="0"/>
      </c:catAx>
      <c:spPr>
        <a:solidFill>
          <a:srgbClr val="C0504D">
            <a:lumMod val="20000"/>
            <a:lumOff val="80000"/>
            <a:alpha val="25000"/>
          </a:srgbClr>
        </a:solidFill>
      </c:spPr>
    </c:plotArea>
    <c:legend>
      <c:legendPos val="b"/>
      <c:legendEntry>
        <c:idx val="0"/>
        <c:delete val="1"/>
      </c:legendEntry>
      <c:legendEntry>
        <c:idx val="1"/>
        <c:delete val="1"/>
      </c:legendEntry>
      <c:layout>
        <c:manualLayout>
          <c:xMode val="edge"/>
          <c:yMode val="edge"/>
          <c:x val="0.26490988626421985"/>
          <c:y val="0.90709944231182382"/>
          <c:w val="0.47018000874890636"/>
          <c:h val="8.3648856413233122E-2"/>
        </c:manualLayout>
      </c:layout>
      <c:overlay val="0"/>
    </c:legend>
    <c:plotVisOnly val="1"/>
    <c:dispBlanksAs val="gap"/>
    <c:showDLblsOverMax val="0"/>
  </c:chart>
  <c:spPr>
    <a:solidFill>
      <a:srgbClr val="C0504D">
        <a:lumMod val="20000"/>
        <a:lumOff val="80000"/>
        <a:alpha val="50000"/>
      </a:srgbClr>
    </a:solidFill>
  </c:spPr>
  <c:printSettings>
    <c:headerFooter/>
    <c:pageMargins b="0.75000000000000477" l="0.70000000000000062" r="0.70000000000000062" t="0.75000000000000477"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Formulas!$BS$42</c:f>
          <c:strCache>
            <c:ptCount val="1"/>
            <c:pt idx="0">
              <c:v>22B. Change in Permanent Housing Exits
Family Households</c:v>
            </c:pt>
          </c:strCache>
        </c:strRef>
      </c:tx>
      <c:layout>
        <c:manualLayout>
          <c:xMode val="edge"/>
          <c:yMode val="edge"/>
          <c:x val="9.5822397200350266E-4"/>
          <c:y val="0"/>
        </c:manualLayout>
      </c:layout>
      <c:overlay val="0"/>
      <c:txPr>
        <a:bodyPr/>
        <a:lstStyle/>
        <a:p>
          <a:pPr algn="l">
            <a:defRPr sz="1200"/>
          </a:pPr>
          <a:endParaRPr lang="en-US"/>
        </a:p>
      </c:txPr>
    </c:title>
    <c:autoTitleDeleted val="0"/>
    <c:plotArea>
      <c:layout>
        <c:manualLayout>
          <c:layoutTarget val="inner"/>
          <c:xMode val="edge"/>
          <c:yMode val="edge"/>
          <c:x val="0.1070857392825906"/>
          <c:y val="0.17204704089434308"/>
          <c:w val="0.86235870516185453"/>
          <c:h val="0.64692229772921761"/>
        </c:manualLayout>
      </c:layout>
      <c:barChart>
        <c:barDir val="col"/>
        <c:grouping val="clustered"/>
        <c:varyColors val="0"/>
        <c:ser>
          <c:idx val="2"/>
          <c:order val="2"/>
          <c:tx>
            <c:strRef>
              <c:f>Formulas!$BX$41</c:f>
              <c:strCache>
                <c:ptCount val="1"/>
                <c:pt idx="0">
                  <c:v>Current PH Exits</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Formulas!$BT$42:$BT$45</c:f>
              <c:strCache>
                <c:ptCount val="4"/>
                <c:pt idx="0">
                  <c:v>ES</c:v>
                </c:pt>
                <c:pt idx="1">
                  <c:v>TH</c:v>
                </c:pt>
                <c:pt idx="2">
                  <c:v>RR</c:v>
                </c:pt>
                <c:pt idx="3">
                  <c:v>All Programs</c:v>
                </c:pt>
              </c:strCache>
            </c:strRef>
          </c:cat>
          <c:val>
            <c:numRef>
              <c:f>Formulas!$BX$42:$BX$45</c:f>
              <c:numCache>
                <c:formatCode>#,##0</c:formatCode>
                <c:ptCount val="4"/>
                <c:pt idx="0">
                  <c:v>137</c:v>
                </c:pt>
                <c:pt idx="1">
                  <c:v>158</c:v>
                </c:pt>
                <c:pt idx="2">
                  <c:v>235</c:v>
                </c:pt>
                <c:pt idx="3">
                  <c:v>530</c:v>
                </c:pt>
              </c:numCache>
            </c:numRef>
          </c:val>
        </c:ser>
        <c:ser>
          <c:idx val="3"/>
          <c:order val="3"/>
          <c:tx>
            <c:strRef>
              <c:f>Formulas!$BY$41</c:f>
              <c:strCache>
                <c:ptCount val="1"/>
                <c:pt idx="0">
                  <c:v>New PH Exits</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Formulas!$BT$42:$BT$45</c:f>
              <c:strCache>
                <c:ptCount val="4"/>
                <c:pt idx="0">
                  <c:v>ES</c:v>
                </c:pt>
                <c:pt idx="1">
                  <c:v>TH</c:v>
                </c:pt>
                <c:pt idx="2">
                  <c:v>RR</c:v>
                </c:pt>
                <c:pt idx="3">
                  <c:v>All Programs</c:v>
                </c:pt>
              </c:strCache>
            </c:strRef>
          </c:cat>
          <c:val>
            <c:numRef>
              <c:f>Formulas!$BY$42:$BY$45</c:f>
              <c:numCache>
                <c:formatCode>#,##0</c:formatCode>
                <c:ptCount val="4"/>
                <c:pt idx="0">
                  <c:v>136.99999999999997</c:v>
                </c:pt>
                <c:pt idx="1">
                  <c:v>158.00000000000003</c:v>
                </c:pt>
                <c:pt idx="2">
                  <c:v>235</c:v>
                </c:pt>
                <c:pt idx="3">
                  <c:v>530</c:v>
                </c:pt>
              </c:numCache>
            </c:numRef>
          </c:val>
        </c:ser>
        <c:dLbls>
          <c:showLegendKey val="0"/>
          <c:showVal val="1"/>
          <c:showCatName val="0"/>
          <c:showSerName val="0"/>
          <c:showPercent val="0"/>
          <c:showBubbleSize val="0"/>
        </c:dLbls>
        <c:gapWidth val="75"/>
        <c:axId val="607092016"/>
        <c:axId val="607090448"/>
      </c:barChart>
      <c:barChart>
        <c:barDir val="col"/>
        <c:grouping val="clustered"/>
        <c:varyColors val="0"/>
        <c:ser>
          <c:idx val="0"/>
          <c:order val="0"/>
          <c:tx>
            <c:strRef>
              <c:f>Formulas!$BU$41</c:f>
              <c:strCache>
                <c:ptCount val="1"/>
                <c:pt idx="0">
                  <c:v>Current PH Exits</c:v>
                </c:pt>
              </c:strCache>
            </c:strRef>
          </c:tx>
          <c:invertIfNegative val="0"/>
          <c:cat>
            <c:strRef>
              <c:f>Formulas!$BT$42:$BT$45</c:f>
              <c:strCache>
                <c:ptCount val="4"/>
                <c:pt idx="0">
                  <c:v>ES</c:v>
                </c:pt>
                <c:pt idx="1">
                  <c:v>TH</c:v>
                </c:pt>
                <c:pt idx="2">
                  <c:v>RR</c:v>
                </c:pt>
                <c:pt idx="3">
                  <c:v>All Programs</c:v>
                </c:pt>
              </c:strCache>
            </c:strRef>
          </c:cat>
          <c:val>
            <c:numRef>
              <c:f>Formulas!$BU$42:$BU$45</c:f>
              <c:numCache>
                <c:formatCode>#,##0</c:formatCode>
                <c:ptCount val="4"/>
                <c:pt idx="0">
                  <c:v>137</c:v>
                </c:pt>
                <c:pt idx="1">
                  <c:v>158</c:v>
                </c:pt>
                <c:pt idx="2">
                  <c:v>235</c:v>
                </c:pt>
                <c:pt idx="3">
                  <c:v>530</c:v>
                </c:pt>
              </c:numCache>
            </c:numRef>
          </c:val>
        </c:ser>
        <c:ser>
          <c:idx val="1"/>
          <c:order val="1"/>
          <c:tx>
            <c:strRef>
              <c:f>Formulas!$BV$41</c:f>
              <c:strCache>
                <c:ptCount val="1"/>
                <c:pt idx="0">
                  <c:v>New PH Exits</c:v>
                </c:pt>
              </c:strCache>
            </c:strRef>
          </c:tx>
          <c:invertIfNegative val="0"/>
          <c:dLbls>
            <c:dLbl>
              <c:idx val="0"/>
              <c:tx>
                <c:strRef>
                  <c:f>Formulas!$BW$42</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{7B99DC3F-E1BE-4D81-A79E-C0D1B9F6A1B7}</c15:txfldGUID>
                      <c15:f>Formulas!$BW$42</c15:f>
                      <c15:dlblFieldTableCache>
                        <c:ptCount val="1"/>
                      </c15:dlblFieldTableCache>
                    </c15:dlblFTEntry>
                  </c15:dlblFieldTable>
                  <c15:showDataLabelsRange val="0"/>
                </c:ext>
              </c:extLst>
            </c:dLbl>
            <c:dLbl>
              <c:idx val="1"/>
              <c:tx>
                <c:strRef>
                  <c:f>Formulas!$BW$43</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{DCE3D5AB-EB68-46D2-BB3C-57C43A92E165}</c15:txfldGUID>
                      <c15:f>Formulas!$BW$43</c15:f>
                      <c15:dlblFieldTableCache>
                        <c:ptCount val="1"/>
                      </c15:dlblFieldTableCache>
                    </c15:dlblFTEntry>
                  </c15:dlblFieldTable>
                  <c15:showDataLabelsRange val="0"/>
                </c:ext>
              </c:extLst>
            </c:dLbl>
            <c:dLbl>
              <c:idx val="2"/>
              <c:tx>
                <c:strRef>
                  <c:f>Formulas!$BW$44</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{706E344C-05FF-4A6A-BFFF-5BB49F274007}</c15:txfldGUID>
                      <c15:f>Formulas!$BW$44</c15:f>
                      <c15:dlblFieldTableCache>
                        <c:ptCount val="1"/>
                      </c15:dlblFieldTableCache>
                    </c15:dlblFTEntry>
                  </c15:dlblFieldTable>
                  <c15:showDataLabelsRange val="0"/>
                </c:ext>
              </c:extLst>
            </c:dLbl>
            <c:dLbl>
              <c:idx val="3"/>
              <c:tx>
                <c:strRef>
                  <c:f>Formulas!$BW$45</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{B3AC05D6-6222-44FC-8A5A-F5671A9C5EB0}</c15:txfldGUID>
                      <c15:f>Formulas!$BW$45</c15:f>
                      <c15:dlblFieldTableCache>
                        <c:ptCount val="1"/>
                      </c15:dlblFieldTableCache>
                    </c15:dlblFTEntry>
                  </c15:dlblFieldTable>
                  <c15:showDataLabelsRange val="0"/>
                </c:ext>
              </c:extLst>
            </c:dLbl>
            <c:spPr>
              <a:noFill/>
              <a:ln>
                <a:noFill/>
              </a:ln>
              <a:effectLst/>
            </c:spPr>
            <c:txPr>
              <a:bodyPr/>
              <a:lstStyle/>
              <a:p>
                <a:pPr>
                  <a:defRPr sz="11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Formulas!$BT$42:$BT$45</c:f>
              <c:strCache>
                <c:ptCount val="4"/>
                <c:pt idx="0">
                  <c:v>ES</c:v>
                </c:pt>
                <c:pt idx="1">
                  <c:v>TH</c:v>
                </c:pt>
                <c:pt idx="2">
                  <c:v>RR</c:v>
                </c:pt>
                <c:pt idx="3">
                  <c:v>All Programs</c:v>
                </c:pt>
              </c:strCache>
            </c:strRef>
          </c:cat>
          <c:val>
            <c:numRef>
              <c:f>Formulas!$BV$42:$BV$45</c:f>
              <c:numCache>
                <c:formatCode>#,##0</c:formatCode>
                <c:ptCount val="4"/>
                <c:pt idx="0">
                  <c:v>136.99999999999997</c:v>
                </c:pt>
                <c:pt idx="1">
                  <c:v>158.00000000000003</c:v>
                </c:pt>
                <c:pt idx="2">
                  <c:v>235</c:v>
                </c:pt>
                <c:pt idx="3">
                  <c:v>530</c:v>
                </c:pt>
              </c:numCache>
            </c:numRef>
          </c:val>
        </c:ser>
        <c:dLbls>
          <c:showLegendKey val="0"/>
          <c:showVal val="0"/>
          <c:showCatName val="0"/>
          <c:showSerName val="0"/>
          <c:showPercent val="0"/>
          <c:showBubbleSize val="0"/>
        </c:dLbls>
        <c:gapWidth val="75"/>
        <c:axId val="607088880"/>
        <c:axId val="607090056"/>
      </c:barChart>
      <c:catAx>
        <c:axId val="607092016"/>
        <c:scaling>
          <c:orientation val="minMax"/>
        </c:scaling>
        <c:delete val="0"/>
        <c:axPos val="b"/>
        <c:numFmt formatCode="General" sourceLinked="0"/>
        <c:majorTickMark val="none"/>
        <c:minorTickMark val="none"/>
        <c:tickLblPos val="nextTo"/>
        <c:crossAx val="607090448"/>
        <c:crosses val="autoZero"/>
        <c:auto val="1"/>
        <c:lblAlgn val="ctr"/>
        <c:lblOffset val="100"/>
        <c:noMultiLvlLbl val="0"/>
      </c:catAx>
      <c:valAx>
        <c:axId val="607090448"/>
        <c:scaling>
          <c:orientation val="minMax"/>
        </c:scaling>
        <c:delete val="0"/>
        <c:axPos val="l"/>
        <c:majorGridlines/>
        <c:numFmt formatCode="#,##0" sourceLinked="1"/>
        <c:majorTickMark val="none"/>
        <c:minorTickMark val="none"/>
        <c:tickLblPos val="nextTo"/>
        <c:crossAx val="607092016"/>
        <c:crosses val="autoZero"/>
        <c:crossBetween val="between"/>
      </c:valAx>
      <c:valAx>
        <c:axId val="607090056"/>
        <c:scaling>
          <c:orientation val="minMax"/>
        </c:scaling>
        <c:delete val="1"/>
        <c:axPos val="r"/>
        <c:numFmt formatCode="#,##0" sourceLinked="1"/>
        <c:majorTickMark val="out"/>
        <c:minorTickMark val="none"/>
        <c:tickLblPos val="none"/>
        <c:crossAx val="607088880"/>
        <c:crosses val="max"/>
        <c:crossBetween val="between"/>
      </c:valAx>
      <c:catAx>
        <c:axId val="607088880"/>
        <c:scaling>
          <c:orientation val="minMax"/>
        </c:scaling>
        <c:delete val="1"/>
        <c:axPos val="b"/>
        <c:numFmt formatCode="General" sourceLinked="1"/>
        <c:majorTickMark val="out"/>
        <c:minorTickMark val="none"/>
        <c:tickLblPos val="none"/>
        <c:crossAx val="607090056"/>
        <c:crosses val="autoZero"/>
        <c:auto val="1"/>
        <c:lblAlgn val="ctr"/>
        <c:lblOffset val="100"/>
        <c:noMultiLvlLbl val="0"/>
      </c:catAx>
      <c:spPr>
        <a:solidFill>
          <a:srgbClr val="FFFF99">
            <a:alpha val="25000"/>
          </a:srgbClr>
        </a:solidFill>
      </c:spPr>
    </c:plotArea>
    <c:legend>
      <c:legendPos val="b"/>
      <c:legendEntry>
        <c:idx val="0"/>
        <c:delete val="1"/>
      </c:legendEntry>
      <c:legendEntry>
        <c:idx val="1"/>
        <c:delete val="1"/>
      </c:legendEntry>
      <c:layout>
        <c:manualLayout>
          <c:xMode val="edge"/>
          <c:yMode val="edge"/>
          <c:x val="0.26490988626421985"/>
          <c:y val="0.90709944231182382"/>
          <c:w val="0.47018000874890636"/>
          <c:h val="8.3648856413233122E-2"/>
        </c:manualLayout>
      </c:layout>
      <c:overlay val="0"/>
    </c:legend>
    <c:plotVisOnly val="1"/>
    <c:dispBlanksAs val="gap"/>
    <c:showDLblsOverMax val="0"/>
  </c:chart>
  <c:spPr>
    <a:solidFill>
      <a:srgbClr val="FFFF99">
        <a:alpha val="50000"/>
      </a:srgbClr>
    </a:solidFill>
  </c:spPr>
  <c:printSettings>
    <c:headerFooter/>
    <c:pageMargins b="0.750000000000005" l="0.70000000000000062" r="0.70000000000000062" t="0.750000000000005" header="0.30000000000000032" footer="0.3000000000000003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Formulas!$BS$58</c:f>
          <c:strCache>
            <c:ptCount val="1"/>
            <c:pt idx="0">
              <c:v>22C. Change in Permanent Housing Exits
All Households</c:v>
            </c:pt>
          </c:strCache>
        </c:strRef>
      </c:tx>
      <c:layout>
        <c:manualLayout>
          <c:xMode val="edge"/>
          <c:yMode val="edge"/>
          <c:x val="1.6318897637795351E-3"/>
          <c:y val="0"/>
        </c:manualLayout>
      </c:layout>
      <c:overlay val="0"/>
      <c:txPr>
        <a:bodyPr/>
        <a:lstStyle/>
        <a:p>
          <a:pPr algn="l">
            <a:defRPr sz="1200"/>
          </a:pPr>
          <a:endParaRPr lang="en-US"/>
        </a:p>
      </c:txPr>
    </c:title>
    <c:autoTitleDeleted val="0"/>
    <c:plotArea>
      <c:layout>
        <c:manualLayout>
          <c:layoutTarget val="inner"/>
          <c:xMode val="edge"/>
          <c:yMode val="edge"/>
          <c:x val="0.1070857392825906"/>
          <c:y val="0.17204704089434308"/>
          <c:w val="0.86235870516185453"/>
          <c:h val="0.65154814836669261"/>
        </c:manualLayout>
      </c:layout>
      <c:barChart>
        <c:barDir val="col"/>
        <c:grouping val="clustered"/>
        <c:varyColors val="0"/>
        <c:ser>
          <c:idx val="2"/>
          <c:order val="2"/>
          <c:tx>
            <c:strRef>
              <c:f>Formulas!$BX$57</c:f>
              <c:strCache>
                <c:ptCount val="1"/>
                <c:pt idx="0">
                  <c:v>Current PH Exits</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Formulas!$BT$58:$BT$61</c:f>
              <c:strCache>
                <c:ptCount val="4"/>
                <c:pt idx="0">
                  <c:v>ES</c:v>
                </c:pt>
                <c:pt idx="1">
                  <c:v>TH</c:v>
                </c:pt>
                <c:pt idx="2">
                  <c:v>RR</c:v>
                </c:pt>
                <c:pt idx="3">
                  <c:v>All Programs</c:v>
                </c:pt>
              </c:strCache>
            </c:strRef>
          </c:cat>
          <c:val>
            <c:numRef>
              <c:f>Formulas!$BX$58:$BX$61</c:f>
              <c:numCache>
                <c:formatCode>#,##0</c:formatCode>
                <c:ptCount val="4"/>
                <c:pt idx="0">
                  <c:v>402</c:v>
                </c:pt>
                <c:pt idx="1">
                  <c:v>256</c:v>
                </c:pt>
                <c:pt idx="2">
                  <c:v>347</c:v>
                </c:pt>
                <c:pt idx="3">
                  <c:v>1005</c:v>
                </c:pt>
              </c:numCache>
            </c:numRef>
          </c:val>
        </c:ser>
        <c:ser>
          <c:idx val="3"/>
          <c:order val="3"/>
          <c:tx>
            <c:strRef>
              <c:f>Formulas!$BY$57</c:f>
              <c:strCache>
                <c:ptCount val="1"/>
                <c:pt idx="0">
                  <c:v>New PH Exits</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Formulas!$BT$58:$BT$61</c:f>
              <c:strCache>
                <c:ptCount val="4"/>
                <c:pt idx="0">
                  <c:v>ES</c:v>
                </c:pt>
                <c:pt idx="1">
                  <c:v>TH</c:v>
                </c:pt>
                <c:pt idx="2">
                  <c:v>RR</c:v>
                </c:pt>
                <c:pt idx="3">
                  <c:v>All Programs</c:v>
                </c:pt>
              </c:strCache>
            </c:strRef>
          </c:cat>
          <c:val>
            <c:numRef>
              <c:f>Formulas!$BY$58:$BY$61</c:f>
              <c:numCache>
                <c:formatCode>#,##0</c:formatCode>
                <c:ptCount val="4"/>
                <c:pt idx="0">
                  <c:v>402</c:v>
                </c:pt>
                <c:pt idx="1">
                  <c:v>256</c:v>
                </c:pt>
                <c:pt idx="2">
                  <c:v>347</c:v>
                </c:pt>
                <c:pt idx="3">
                  <c:v>1005</c:v>
                </c:pt>
              </c:numCache>
            </c:numRef>
          </c:val>
        </c:ser>
        <c:dLbls>
          <c:showLegendKey val="0"/>
          <c:showVal val="1"/>
          <c:showCatName val="0"/>
          <c:showSerName val="0"/>
          <c:showPercent val="0"/>
          <c:showBubbleSize val="0"/>
        </c:dLbls>
        <c:gapWidth val="75"/>
        <c:axId val="607090840"/>
        <c:axId val="607091624"/>
      </c:barChart>
      <c:barChart>
        <c:barDir val="col"/>
        <c:grouping val="clustered"/>
        <c:varyColors val="0"/>
        <c:ser>
          <c:idx val="0"/>
          <c:order val="0"/>
          <c:tx>
            <c:strRef>
              <c:f>Formulas!$BU$57</c:f>
              <c:strCache>
                <c:ptCount val="1"/>
                <c:pt idx="0">
                  <c:v>Current PH Exits</c:v>
                </c:pt>
              </c:strCache>
            </c:strRef>
          </c:tx>
          <c:invertIfNegative val="0"/>
          <c:cat>
            <c:strRef>
              <c:f>Formulas!$BT$58:$BT$61</c:f>
              <c:strCache>
                <c:ptCount val="4"/>
                <c:pt idx="0">
                  <c:v>ES</c:v>
                </c:pt>
                <c:pt idx="1">
                  <c:v>TH</c:v>
                </c:pt>
                <c:pt idx="2">
                  <c:v>RR</c:v>
                </c:pt>
                <c:pt idx="3">
                  <c:v>All Programs</c:v>
                </c:pt>
              </c:strCache>
            </c:strRef>
          </c:cat>
          <c:val>
            <c:numRef>
              <c:f>Formulas!$BU$58:$BU$61</c:f>
              <c:numCache>
                <c:formatCode>#,##0</c:formatCode>
                <c:ptCount val="4"/>
                <c:pt idx="0">
                  <c:v>402</c:v>
                </c:pt>
                <c:pt idx="1">
                  <c:v>256</c:v>
                </c:pt>
                <c:pt idx="2">
                  <c:v>347</c:v>
                </c:pt>
                <c:pt idx="3">
                  <c:v>1005</c:v>
                </c:pt>
              </c:numCache>
            </c:numRef>
          </c:val>
        </c:ser>
        <c:ser>
          <c:idx val="1"/>
          <c:order val="1"/>
          <c:tx>
            <c:strRef>
              <c:f>Formulas!$BV$57</c:f>
              <c:strCache>
                <c:ptCount val="1"/>
                <c:pt idx="0">
                  <c:v>New PH Exits</c:v>
                </c:pt>
              </c:strCache>
            </c:strRef>
          </c:tx>
          <c:invertIfNegative val="0"/>
          <c:dLbls>
            <c:dLbl>
              <c:idx val="0"/>
              <c:tx>
                <c:strRef>
                  <c:f>Formulas!$BW$58</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{F2559E30-C1A7-4C08-8D7C-762DC333090A}</c15:txfldGUID>
                      <c15:f>Formulas!$BW$58</c15:f>
                      <c15:dlblFieldTableCache>
                        <c:ptCount val="1"/>
                      </c15:dlblFieldTableCache>
                    </c15:dlblFTEntry>
                  </c15:dlblFieldTable>
                  <c15:showDataLabelsRange val="0"/>
                </c:ext>
              </c:extLst>
            </c:dLbl>
            <c:dLbl>
              <c:idx val="1"/>
              <c:tx>
                <c:strRef>
                  <c:f>Formulas!$BW$59</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{539AB6ED-996C-4CCF-BB2A-4C3E24E54801}</c15:txfldGUID>
                      <c15:f>Formulas!$BW$59</c15:f>
                      <c15:dlblFieldTableCache>
                        <c:ptCount val="1"/>
                      </c15:dlblFieldTableCache>
                    </c15:dlblFTEntry>
                  </c15:dlblFieldTable>
                  <c15:showDataLabelsRange val="0"/>
                </c:ext>
              </c:extLst>
            </c:dLbl>
            <c:dLbl>
              <c:idx val="2"/>
              <c:tx>
                <c:strRef>
                  <c:f>Formulas!$BW$60</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{8DC1C788-0412-4A19-B154-285F9062B02C}</c15:txfldGUID>
                      <c15:f>Formulas!$BW$60</c15:f>
                      <c15:dlblFieldTableCache>
                        <c:ptCount val="1"/>
                      </c15:dlblFieldTableCache>
                    </c15:dlblFTEntry>
                  </c15:dlblFieldTable>
                  <c15:showDataLabelsRange val="0"/>
                </c:ext>
              </c:extLst>
            </c:dLbl>
            <c:dLbl>
              <c:idx val="3"/>
              <c:tx>
                <c:strRef>
                  <c:f>Formulas!$BW$61</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{F20EC737-1BA2-4D7C-8173-2DBE8C219ADA}</c15:txfldGUID>
                      <c15:f>Formulas!$BW$61</c15:f>
                      <c15:dlblFieldTableCache>
                        <c:ptCount val="1"/>
                      </c15:dlblFieldTableCache>
                    </c15:dlblFTEntry>
                  </c15:dlblFieldTable>
                  <c15:showDataLabelsRange val="0"/>
                </c:ext>
              </c:extLst>
            </c:dLbl>
            <c:spPr>
              <a:noFill/>
              <a:ln>
                <a:noFill/>
              </a:ln>
              <a:effectLst/>
            </c:spPr>
            <c:txPr>
              <a:bodyPr/>
              <a:lstStyle/>
              <a:p>
                <a:pPr>
                  <a:defRPr sz="11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Formulas!$BT$58:$BT$61</c:f>
              <c:strCache>
                <c:ptCount val="4"/>
                <c:pt idx="0">
                  <c:v>ES</c:v>
                </c:pt>
                <c:pt idx="1">
                  <c:v>TH</c:v>
                </c:pt>
                <c:pt idx="2">
                  <c:v>RR</c:v>
                </c:pt>
                <c:pt idx="3">
                  <c:v>All Programs</c:v>
                </c:pt>
              </c:strCache>
            </c:strRef>
          </c:cat>
          <c:val>
            <c:numRef>
              <c:f>Formulas!$BV$58:$BV$61</c:f>
              <c:numCache>
                <c:formatCode>#,##0</c:formatCode>
                <c:ptCount val="4"/>
                <c:pt idx="0">
                  <c:v>402</c:v>
                </c:pt>
                <c:pt idx="1">
                  <c:v>256</c:v>
                </c:pt>
                <c:pt idx="2">
                  <c:v>347</c:v>
                </c:pt>
                <c:pt idx="3">
                  <c:v>1005</c:v>
                </c:pt>
              </c:numCache>
            </c:numRef>
          </c:val>
        </c:ser>
        <c:dLbls>
          <c:showLegendKey val="0"/>
          <c:showVal val="0"/>
          <c:showCatName val="0"/>
          <c:showSerName val="0"/>
          <c:showPercent val="0"/>
          <c:showBubbleSize val="0"/>
        </c:dLbls>
        <c:gapWidth val="75"/>
        <c:axId val="607088488"/>
        <c:axId val="607085352"/>
      </c:barChart>
      <c:catAx>
        <c:axId val="607090840"/>
        <c:scaling>
          <c:orientation val="minMax"/>
        </c:scaling>
        <c:delete val="0"/>
        <c:axPos val="b"/>
        <c:numFmt formatCode="General" sourceLinked="0"/>
        <c:majorTickMark val="none"/>
        <c:minorTickMark val="none"/>
        <c:tickLblPos val="nextTo"/>
        <c:crossAx val="607091624"/>
        <c:crosses val="autoZero"/>
        <c:auto val="1"/>
        <c:lblAlgn val="ctr"/>
        <c:lblOffset val="100"/>
        <c:noMultiLvlLbl val="0"/>
      </c:catAx>
      <c:valAx>
        <c:axId val="607091624"/>
        <c:scaling>
          <c:orientation val="minMax"/>
        </c:scaling>
        <c:delete val="0"/>
        <c:axPos val="l"/>
        <c:majorGridlines/>
        <c:numFmt formatCode="#,##0" sourceLinked="1"/>
        <c:majorTickMark val="none"/>
        <c:minorTickMark val="none"/>
        <c:tickLblPos val="nextTo"/>
        <c:crossAx val="607090840"/>
        <c:crosses val="autoZero"/>
        <c:crossBetween val="between"/>
      </c:valAx>
      <c:valAx>
        <c:axId val="607085352"/>
        <c:scaling>
          <c:orientation val="minMax"/>
        </c:scaling>
        <c:delete val="1"/>
        <c:axPos val="r"/>
        <c:numFmt formatCode="#,##0" sourceLinked="1"/>
        <c:majorTickMark val="out"/>
        <c:minorTickMark val="none"/>
        <c:tickLblPos val="none"/>
        <c:crossAx val="607088488"/>
        <c:crosses val="max"/>
        <c:crossBetween val="between"/>
      </c:valAx>
      <c:catAx>
        <c:axId val="607088488"/>
        <c:scaling>
          <c:orientation val="minMax"/>
        </c:scaling>
        <c:delete val="1"/>
        <c:axPos val="b"/>
        <c:numFmt formatCode="General" sourceLinked="1"/>
        <c:majorTickMark val="out"/>
        <c:minorTickMark val="none"/>
        <c:tickLblPos val="none"/>
        <c:crossAx val="607085352"/>
        <c:crosses val="autoZero"/>
        <c:auto val="1"/>
        <c:lblAlgn val="ctr"/>
        <c:lblOffset val="100"/>
        <c:noMultiLvlLbl val="0"/>
      </c:catAx>
      <c:spPr>
        <a:solidFill>
          <a:sysClr val="window" lastClr="FFFFFF">
            <a:lumMod val="95000"/>
            <a:alpha val="25000"/>
          </a:sysClr>
        </a:solidFill>
      </c:spPr>
    </c:plotArea>
    <c:legend>
      <c:legendPos val="b"/>
      <c:legendEntry>
        <c:idx val="0"/>
        <c:delete val="1"/>
      </c:legendEntry>
      <c:legendEntry>
        <c:idx val="1"/>
        <c:delete val="1"/>
      </c:legendEntry>
      <c:layout>
        <c:manualLayout>
          <c:xMode val="edge"/>
          <c:yMode val="edge"/>
          <c:x val="0.26490988626421985"/>
          <c:y val="0.91172529294929883"/>
          <c:w val="0.47018000874890636"/>
          <c:h val="8.3648856413233122E-2"/>
        </c:manualLayout>
      </c:layout>
      <c:overlay val="0"/>
    </c:legend>
    <c:plotVisOnly val="1"/>
    <c:dispBlanksAs val="gap"/>
    <c:showDLblsOverMax val="0"/>
  </c:chart>
  <c:spPr>
    <a:solidFill>
      <a:sysClr val="window" lastClr="FFFFFF">
        <a:lumMod val="95000"/>
        <a:alpha val="50000"/>
      </a:sysClr>
    </a:solidFill>
  </c:spPr>
  <c:printSettings>
    <c:headerFooter/>
    <c:pageMargins b="0.750000000000005" l="0.70000000000000062" r="0.70000000000000062" t="0.750000000000005" header="0.30000000000000032" footer="0.30000000000000032"/>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Formulas!$BS$64</c:f>
          <c:strCache>
            <c:ptCount val="1"/>
            <c:pt idx="0">
              <c:v>23C. Change in Average Cost per Permanent Housing Exit
All Households</c:v>
            </c:pt>
          </c:strCache>
        </c:strRef>
      </c:tx>
      <c:layout>
        <c:manualLayout>
          <c:xMode val="edge"/>
          <c:yMode val="edge"/>
          <c:x val="2.1181102362204953E-3"/>
          <c:y val="4.6258506374749955E-3"/>
        </c:manualLayout>
      </c:layout>
      <c:overlay val="0"/>
      <c:txPr>
        <a:bodyPr/>
        <a:lstStyle/>
        <a:p>
          <a:pPr algn="l">
            <a:defRPr sz="1190"/>
          </a:pPr>
          <a:endParaRPr lang="en-US"/>
        </a:p>
      </c:txPr>
    </c:title>
    <c:autoTitleDeleted val="0"/>
    <c:plotArea>
      <c:layout>
        <c:manualLayout>
          <c:layoutTarget val="inner"/>
          <c:xMode val="edge"/>
          <c:yMode val="edge"/>
          <c:x val="0.13525240594925633"/>
          <c:y val="0.1720470408943432"/>
          <c:w val="0.83419203849519596"/>
          <c:h val="0.6463577254073205"/>
        </c:manualLayout>
      </c:layout>
      <c:barChart>
        <c:barDir val="col"/>
        <c:grouping val="clustered"/>
        <c:varyColors val="0"/>
        <c:ser>
          <c:idx val="0"/>
          <c:order val="0"/>
          <c:tx>
            <c:strRef>
              <c:f>Formulas!$BU$63</c:f>
              <c:strCache>
                <c:ptCount val="1"/>
                <c:pt idx="0">
                  <c:v>Current $/PH Exit</c:v>
                </c:pt>
              </c:strCache>
            </c:strRef>
          </c:tx>
          <c:invertIfNegative val="0"/>
          <c:dLbls>
            <c:delete val="1"/>
          </c:dLbls>
          <c:cat>
            <c:strRef>
              <c:f>Formulas!$BT$64:$BT$67</c:f>
              <c:strCache>
                <c:ptCount val="4"/>
                <c:pt idx="0">
                  <c:v>ES</c:v>
                </c:pt>
                <c:pt idx="1">
                  <c:v>TH</c:v>
                </c:pt>
                <c:pt idx="2">
                  <c:v>RR</c:v>
                </c:pt>
                <c:pt idx="3">
                  <c:v>All Programs</c:v>
                </c:pt>
              </c:strCache>
            </c:strRef>
          </c:cat>
          <c:val>
            <c:numRef>
              <c:f>Formulas!$BU$64:$BU$67</c:f>
              <c:numCache>
                <c:formatCode>"$"#,##0</c:formatCode>
                <c:ptCount val="4"/>
                <c:pt idx="0">
                  <c:v>7960</c:v>
                </c:pt>
                <c:pt idx="1">
                  <c:v>18750</c:v>
                </c:pt>
                <c:pt idx="2">
                  <c:v>4308</c:v>
                </c:pt>
                <c:pt idx="3">
                  <c:v>10339</c:v>
                </c:pt>
              </c:numCache>
            </c:numRef>
          </c:val>
        </c:ser>
        <c:ser>
          <c:idx val="1"/>
          <c:order val="1"/>
          <c:tx>
            <c:strRef>
              <c:f>Formulas!$BV$63</c:f>
              <c:strCache>
                <c:ptCount val="1"/>
                <c:pt idx="0">
                  <c:v>New $/PH Exit</c:v>
                </c:pt>
              </c:strCache>
            </c:strRef>
          </c:tx>
          <c:invertIfNegative val="0"/>
          <c:dLbls>
            <c:dLbl>
              <c:idx val="0"/>
              <c:tx>
                <c:strRef>
                  <c:f>Formulas!$BW$64</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{61E575E3-99E4-47BF-81AB-91D00E6CE00F}</c15:txfldGUID>
                      <c15:f>Formulas!$BW$64</c15:f>
                      <c15:dlblFieldTableCache>
                        <c:ptCount val="1"/>
                      </c15:dlblFieldTableCache>
                    </c15:dlblFTEntry>
                  </c15:dlblFieldTable>
                  <c15:showDataLabelsRange val="0"/>
                </c:ext>
              </c:extLst>
            </c:dLbl>
            <c:dLbl>
              <c:idx val="1"/>
              <c:tx>
                <c:strRef>
                  <c:f>Formulas!$BW$65</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{1E266AA8-9F67-4E52-8255-C60D2EBCE8A6}</c15:txfldGUID>
                      <c15:f>Formulas!$BW$65</c15:f>
                      <c15:dlblFieldTableCache>
                        <c:ptCount val="1"/>
                      </c15:dlblFieldTableCache>
                    </c15:dlblFTEntry>
                  </c15:dlblFieldTable>
                  <c15:showDataLabelsRange val="0"/>
                </c:ext>
              </c:extLst>
            </c:dLbl>
            <c:dLbl>
              <c:idx val="2"/>
              <c:tx>
                <c:strRef>
                  <c:f>Formulas!$BW$66</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{5D627D3D-2099-4480-9C0A-A35FAC9B8EB7}</c15:txfldGUID>
                      <c15:f>Formulas!$BW$66</c15:f>
                      <c15:dlblFieldTableCache>
                        <c:ptCount val="1"/>
                      </c15:dlblFieldTableCache>
                    </c15:dlblFTEntry>
                  </c15:dlblFieldTable>
                  <c15:showDataLabelsRange val="0"/>
                </c:ext>
              </c:extLst>
            </c:dLbl>
            <c:dLbl>
              <c:idx val="3"/>
              <c:tx>
                <c:strRef>
                  <c:f>Formulas!$BW$67</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{2B976F7A-4405-4A95-B26F-14A7813D53E8}</c15:txfldGUID>
                      <c15:f>Formulas!$BW$67</c15:f>
                      <c15:dlblFieldTableCache>
                        <c:ptCount val="1"/>
                      </c15:dlblFieldTableCache>
                    </c15:dlblFTEntry>
                  </c15:dlblFieldTable>
                  <c15:showDataLabelsRange val="0"/>
                </c:ext>
              </c:extLst>
            </c:dLbl>
            <c:spPr>
              <a:noFill/>
              <a:ln>
                <a:noFill/>
              </a:ln>
              <a:effectLst/>
            </c:spPr>
            <c:txPr>
              <a:bodyPr/>
              <a:lstStyle/>
              <a:p>
                <a:pPr>
                  <a:defRPr sz="11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Formulas!$BT$64:$BT$67</c:f>
              <c:strCache>
                <c:ptCount val="4"/>
                <c:pt idx="0">
                  <c:v>ES</c:v>
                </c:pt>
                <c:pt idx="1">
                  <c:v>TH</c:v>
                </c:pt>
                <c:pt idx="2">
                  <c:v>RR</c:v>
                </c:pt>
                <c:pt idx="3">
                  <c:v>All Programs</c:v>
                </c:pt>
              </c:strCache>
            </c:strRef>
          </c:cat>
          <c:val>
            <c:numRef>
              <c:f>Formulas!$BV$64:$BV$67</c:f>
              <c:numCache>
                <c:formatCode>"$"#,##0</c:formatCode>
                <c:ptCount val="4"/>
                <c:pt idx="0">
                  <c:v>7960</c:v>
                </c:pt>
                <c:pt idx="1">
                  <c:v>18750</c:v>
                </c:pt>
                <c:pt idx="2">
                  <c:v>4308</c:v>
                </c:pt>
                <c:pt idx="3">
                  <c:v>10339</c:v>
                </c:pt>
              </c:numCache>
            </c:numRef>
          </c:val>
        </c:ser>
        <c:dLbls>
          <c:showLegendKey val="0"/>
          <c:showVal val="1"/>
          <c:showCatName val="0"/>
          <c:showSerName val="0"/>
          <c:showPercent val="0"/>
          <c:showBubbleSize val="0"/>
        </c:dLbls>
        <c:gapWidth val="75"/>
        <c:axId val="607086920"/>
        <c:axId val="607083784"/>
      </c:barChart>
      <c:barChart>
        <c:barDir val="col"/>
        <c:grouping val="clustered"/>
        <c:varyColors val="0"/>
        <c:ser>
          <c:idx val="2"/>
          <c:order val="2"/>
          <c:tx>
            <c:strRef>
              <c:f>Formulas!$BX$63</c:f>
              <c:strCache>
                <c:ptCount val="1"/>
                <c:pt idx="0">
                  <c:v>Current PH Exits</c:v>
                </c:pt>
              </c:strCache>
            </c:strRef>
          </c:tx>
          <c:invertIfNegative val="0"/>
          <c:dLbls>
            <c:numFmt formatCode="[&gt;999]&quot;$&quot;#.#,&quot;K&quot;;;;"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Formulas!$BT$64:$BT$67</c:f>
              <c:strCache>
                <c:ptCount val="4"/>
                <c:pt idx="0">
                  <c:v>ES</c:v>
                </c:pt>
                <c:pt idx="1">
                  <c:v>TH</c:v>
                </c:pt>
                <c:pt idx="2">
                  <c:v>RR</c:v>
                </c:pt>
                <c:pt idx="3">
                  <c:v>All Programs</c:v>
                </c:pt>
              </c:strCache>
            </c:strRef>
          </c:cat>
          <c:val>
            <c:numRef>
              <c:f>Formulas!$BX$64:$BX$67</c:f>
              <c:numCache>
                <c:formatCode>"$"#,##0</c:formatCode>
                <c:ptCount val="4"/>
                <c:pt idx="0">
                  <c:v>7960</c:v>
                </c:pt>
                <c:pt idx="1">
                  <c:v>18750</c:v>
                </c:pt>
                <c:pt idx="2">
                  <c:v>4308</c:v>
                </c:pt>
                <c:pt idx="3">
                  <c:v>10339</c:v>
                </c:pt>
              </c:numCache>
            </c:numRef>
          </c:val>
        </c:ser>
        <c:ser>
          <c:idx val="3"/>
          <c:order val="3"/>
          <c:tx>
            <c:strRef>
              <c:f>Formulas!$BY$63</c:f>
              <c:strCache>
                <c:ptCount val="1"/>
                <c:pt idx="0">
                  <c:v>New PH Exits</c:v>
                </c:pt>
              </c:strCache>
            </c:strRef>
          </c:tx>
          <c:invertIfNegative val="0"/>
          <c:dLbls>
            <c:numFmt formatCode="[&gt;999]&quot;$&quot;#.#,&quot;K&quot;;;;"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Formulas!$BT$64:$BT$67</c:f>
              <c:strCache>
                <c:ptCount val="4"/>
                <c:pt idx="0">
                  <c:v>ES</c:v>
                </c:pt>
                <c:pt idx="1">
                  <c:v>TH</c:v>
                </c:pt>
                <c:pt idx="2">
                  <c:v>RR</c:v>
                </c:pt>
                <c:pt idx="3">
                  <c:v>All Programs</c:v>
                </c:pt>
              </c:strCache>
            </c:strRef>
          </c:cat>
          <c:val>
            <c:numRef>
              <c:f>Formulas!$BY$64:$BY$67</c:f>
              <c:numCache>
                <c:formatCode>"$"#,##0</c:formatCode>
                <c:ptCount val="4"/>
                <c:pt idx="0">
                  <c:v>7960</c:v>
                </c:pt>
                <c:pt idx="1">
                  <c:v>18750</c:v>
                </c:pt>
                <c:pt idx="2">
                  <c:v>4308</c:v>
                </c:pt>
                <c:pt idx="3">
                  <c:v>10339</c:v>
                </c:pt>
              </c:numCache>
            </c:numRef>
          </c:val>
        </c:ser>
        <c:dLbls>
          <c:showLegendKey val="0"/>
          <c:showVal val="0"/>
          <c:showCatName val="0"/>
          <c:showSerName val="0"/>
          <c:showPercent val="0"/>
          <c:showBubbleSize val="0"/>
        </c:dLbls>
        <c:gapWidth val="75"/>
        <c:axId val="607079080"/>
        <c:axId val="607077120"/>
      </c:barChart>
      <c:catAx>
        <c:axId val="607086920"/>
        <c:scaling>
          <c:orientation val="minMax"/>
        </c:scaling>
        <c:delete val="0"/>
        <c:axPos val="b"/>
        <c:numFmt formatCode="General" sourceLinked="0"/>
        <c:majorTickMark val="none"/>
        <c:minorTickMark val="none"/>
        <c:tickLblPos val="nextTo"/>
        <c:crossAx val="607083784"/>
        <c:crosses val="autoZero"/>
        <c:auto val="1"/>
        <c:lblAlgn val="ctr"/>
        <c:lblOffset val="100"/>
        <c:noMultiLvlLbl val="0"/>
      </c:catAx>
      <c:valAx>
        <c:axId val="607083784"/>
        <c:scaling>
          <c:orientation val="minMax"/>
        </c:scaling>
        <c:delete val="0"/>
        <c:axPos val="l"/>
        <c:majorGridlines/>
        <c:numFmt formatCode="&quot;$&quot;#,##0" sourceLinked="1"/>
        <c:majorTickMark val="none"/>
        <c:minorTickMark val="none"/>
        <c:tickLblPos val="nextTo"/>
        <c:crossAx val="607086920"/>
        <c:crosses val="autoZero"/>
        <c:crossBetween val="between"/>
      </c:valAx>
      <c:valAx>
        <c:axId val="607077120"/>
        <c:scaling>
          <c:orientation val="minMax"/>
        </c:scaling>
        <c:delete val="1"/>
        <c:axPos val="r"/>
        <c:numFmt formatCode="&quot;$&quot;#,##0" sourceLinked="1"/>
        <c:majorTickMark val="out"/>
        <c:minorTickMark val="none"/>
        <c:tickLblPos val="none"/>
        <c:crossAx val="607079080"/>
        <c:crosses val="max"/>
        <c:crossBetween val="between"/>
      </c:valAx>
      <c:catAx>
        <c:axId val="607079080"/>
        <c:scaling>
          <c:orientation val="minMax"/>
        </c:scaling>
        <c:delete val="1"/>
        <c:axPos val="b"/>
        <c:numFmt formatCode="General" sourceLinked="1"/>
        <c:majorTickMark val="out"/>
        <c:minorTickMark val="none"/>
        <c:tickLblPos val="none"/>
        <c:crossAx val="607077120"/>
        <c:crosses val="autoZero"/>
        <c:auto val="1"/>
        <c:lblAlgn val="ctr"/>
        <c:lblOffset val="100"/>
        <c:noMultiLvlLbl val="0"/>
      </c:catAx>
      <c:spPr>
        <a:solidFill>
          <a:sysClr val="window" lastClr="FFFFFF">
            <a:lumMod val="95000"/>
            <a:alpha val="25000"/>
          </a:sysClr>
        </a:solidFill>
      </c:spPr>
    </c:plotArea>
    <c:legend>
      <c:legendPos val="b"/>
      <c:legendEntry>
        <c:idx val="0"/>
        <c:delete val="1"/>
      </c:legendEntry>
      <c:legendEntry>
        <c:idx val="1"/>
        <c:delete val="1"/>
      </c:legendEntry>
      <c:layout>
        <c:manualLayout>
          <c:xMode val="edge"/>
          <c:yMode val="edge"/>
          <c:x val="0.25935433070866148"/>
          <c:y val="0.90247359167434249"/>
          <c:w val="0.47018000874890636"/>
          <c:h val="8.3648856413233177E-2"/>
        </c:manualLayout>
      </c:layout>
      <c:overlay val="0"/>
    </c:legend>
    <c:plotVisOnly val="1"/>
    <c:dispBlanksAs val="gap"/>
    <c:showDLblsOverMax val="0"/>
  </c:chart>
  <c:spPr>
    <a:solidFill>
      <a:sysClr val="window" lastClr="FFFFFF">
        <a:lumMod val="95000"/>
        <a:alpha val="50000"/>
      </a:sysClr>
    </a:solidFill>
  </c:spPr>
  <c:printSettings>
    <c:headerFooter/>
    <c:pageMargins b="0.750000000000005" l="0.70000000000000062" r="0.70000000000000062" t="0.750000000000005" header="0.30000000000000032" footer="0.30000000000000032"/>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Formulas!$BS$48</c:f>
          <c:strCache>
            <c:ptCount val="1"/>
            <c:pt idx="0">
              <c:v>23B. Change in Average Cost per Permanent Housing Exit
Family Households</c:v>
            </c:pt>
          </c:strCache>
        </c:strRef>
      </c:tx>
      <c:layout>
        <c:manualLayout>
          <c:xMode val="edge"/>
          <c:yMode val="edge"/>
          <c:x val="1.4444444444444433E-3"/>
          <c:y val="0"/>
        </c:manualLayout>
      </c:layout>
      <c:overlay val="0"/>
      <c:txPr>
        <a:bodyPr/>
        <a:lstStyle/>
        <a:p>
          <a:pPr algn="l">
            <a:defRPr sz="1200"/>
          </a:pPr>
          <a:endParaRPr lang="en-US"/>
        </a:p>
      </c:txPr>
    </c:title>
    <c:autoTitleDeleted val="0"/>
    <c:plotArea>
      <c:layout>
        <c:manualLayout>
          <c:layoutTarget val="inner"/>
          <c:xMode val="edge"/>
          <c:yMode val="edge"/>
          <c:x val="0.13525240594925633"/>
          <c:y val="0.1946445033785088"/>
          <c:w val="0.83419203849519596"/>
          <c:h val="0.60949916607204468"/>
        </c:manualLayout>
      </c:layout>
      <c:barChart>
        <c:barDir val="col"/>
        <c:grouping val="clustered"/>
        <c:varyColors val="0"/>
        <c:ser>
          <c:idx val="0"/>
          <c:order val="0"/>
          <c:tx>
            <c:strRef>
              <c:f>Formulas!$BU$47</c:f>
              <c:strCache>
                <c:ptCount val="1"/>
                <c:pt idx="0">
                  <c:v>Current $/PH Exit</c:v>
                </c:pt>
              </c:strCache>
            </c:strRef>
          </c:tx>
          <c:invertIfNegative val="0"/>
          <c:dLbls>
            <c:delete val="1"/>
          </c:dLbls>
          <c:cat>
            <c:strRef>
              <c:f>Formulas!$BT$48:$BT$51</c:f>
              <c:strCache>
                <c:ptCount val="4"/>
                <c:pt idx="0">
                  <c:v>ES</c:v>
                </c:pt>
                <c:pt idx="1">
                  <c:v>TH</c:v>
                </c:pt>
                <c:pt idx="2">
                  <c:v>RR</c:v>
                </c:pt>
                <c:pt idx="3">
                  <c:v>All Programs</c:v>
                </c:pt>
              </c:strCache>
            </c:strRef>
          </c:cat>
          <c:val>
            <c:numRef>
              <c:f>Formulas!$BU$48:$BU$51</c:f>
              <c:numCache>
                <c:formatCode>"$"#,##0</c:formatCode>
                <c:ptCount val="4"/>
                <c:pt idx="0">
                  <c:v>8759</c:v>
                </c:pt>
                <c:pt idx="1">
                  <c:v>18987</c:v>
                </c:pt>
                <c:pt idx="2">
                  <c:v>3617</c:v>
                </c:pt>
                <c:pt idx="3">
                  <c:v>10454.333333333334</c:v>
                </c:pt>
              </c:numCache>
            </c:numRef>
          </c:val>
        </c:ser>
        <c:ser>
          <c:idx val="1"/>
          <c:order val="1"/>
          <c:tx>
            <c:strRef>
              <c:f>Formulas!$BV$47</c:f>
              <c:strCache>
                <c:ptCount val="1"/>
                <c:pt idx="0">
                  <c:v>New $/PH Exit</c:v>
                </c:pt>
              </c:strCache>
            </c:strRef>
          </c:tx>
          <c:invertIfNegative val="0"/>
          <c:dLbls>
            <c:dLbl>
              <c:idx val="0"/>
              <c:tx>
                <c:strRef>
                  <c:f>Formulas!$BW$48</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{9EEE7710-C9EA-440A-9BA1-A06650C33807}</c15:txfldGUID>
                      <c15:f>Formulas!$BW$48</c15:f>
                      <c15:dlblFieldTableCache>
                        <c:ptCount val="1"/>
                      </c15:dlblFieldTableCache>
                    </c15:dlblFTEntry>
                  </c15:dlblFieldTable>
                  <c15:showDataLabelsRange val="0"/>
                </c:ext>
              </c:extLst>
            </c:dLbl>
            <c:dLbl>
              <c:idx val="1"/>
              <c:tx>
                <c:strRef>
                  <c:f>Formulas!$BW$49</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{D581F6CF-17A9-4F7D-A57E-ECB716DE3744}</c15:txfldGUID>
                      <c15:f>Formulas!$BW$49</c15:f>
                      <c15:dlblFieldTableCache>
                        <c:ptCount val="1"/>
                      </c15:dlblFieldTableCache>
                    </c15:dlblFTEntry>
                  </c15:dlblFieldTable>
                  <c15:showDataLabelsRange val="0"/>
                </c:ext>
              </c:extLst>
            </c:dLbl>
            <c:dLbl>
              <c:idx val="2"/>
              <c:tx>
                <c:strRef>
                  <c:f>Formulas!$BW$50</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{A2387B5C-DCEA-410C-A516-D36B7FCBABAF}</c15:txfldGUID>
                      <c15:f>Formulas!$BW$50</c15:f>
                      <c15:dlblFieldTableCache>
                        <c:ptCount val="1"/>
                      </c15:dlblFieldTableCache>
                    </c15:dlblFTEntry>
                  </c15:dlblFieldTable>
                  <c15:showDataLabelsRange val="0"/>
                </c:ext>
              </c:extLst>
            </c:dLbl>
            <c:dLbl>
              <c:idx val="3"/>
              <c:tx>
                <c:strRef>
                  <c:f>Formulas!$BW$51</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{63AFC88A-6505-417C-8A97-AD3AC2A0FEE5}</c15:txfldGUID>
                      <c15:f>Formulas!$BW$51</c15:f>
                      <c15:dlblFieldTableCache>
                        <c:ptCount val="1"/>
                      </c15:dlblFieldTableCache>
                    </c15:dlblFTEntry>
                  </c15:dlblFieldTable>
                  <c15:showDataLabelsRange val="0"/>
                </c:ext>
              </c:extLst>
            </c:dLbl>
            <c:spPr>
              <a:noFill/>
              <a:ln>
                <a:noFill/>
              </a:ln>
              <a:effectLst/>
            </c:spPr>
            <c:txPr>
              <a:bodyPr/>
              <a:lstStyle/>
              <a:p>
                <a:pPr>
                  <a:defRPr sz="11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Formulas!$BT$48:$BT$51</c:f>
              <c:strCache>
                <c:ptCount val="4"/>
                <c:pt idx="0">
                  <c:v>ES</c:v>
                </c:pt>
                <c:pt idx="1">
                  <c:v>TH</c:v>
                </c:pt>
                <c:pt idx="2">
                  <c:v>RR</c:v>
                </c:pt>
                <c:pt idx="3">
                  <c:v>All Programs</c:v>
                </c:pt>
              </c:strCache>
            </c:strRef>
          </c:cat>
          <c:val>
            <c:numRef>
              <c:f>Formulas!$BV$48:$BV$51</c:f>
              <c:numCache>
                <c:formatCode>"$"#,##0</c:formatCode>
                <c:ptCount val="4"/>
                <c:pt idx="0">
                  <c:v>8759</c:v>
                </c:pt>
                <c:pt idx="1">
                  <c:v>18987</c:v>
                </c:pt>
                <c:pt idx="2">
                  <c:v>3617</c:v>
                </c:pt>
                <c:pt idx="3">
                  <c:v>10454.333333333334</c:v>
                </c:pt>
              </c:numCache>
            </c:numRef>
          </c:val>
        </c:ser>
        <c:dLbls>
          <c:showLegendKey val="0"/>
          <c:showVal val="1"/>
          <c:showCatName val="0"/>
          <c:showSerName val="0"/>
          <c:showPercent val="0"/>
          <c:showBubbleSize val="0"/>
        </c:dLbls>
        <c:gapWidth val="75"/>
        <c:axId val="607083000"/>
        <c:axId val="607078688"/>
      </c:barChart>
      <c:barChart>
        <c:barDir val="col"/>
        <c:grouping val="clustered"/>
        <c:varyColors val="0"/>
        <c:ser>
          <c:idx val="2"/>
          <c:order val="2"/>
          <c:tx>
            <c:strRef>
              <c:f>Formulas!$BX$47</c:f>
              <c:strCache>
                <c:ptCount val="1"/>
                <c:pt idx="0">
                  <c:v>Current PH Exits</c:v>
                </c:pt>
              </c:strCache>
            </c:strRef>
          </c:tx>
          <c:invertIfNegative val="0"/>
          <c:dLbls>
            <c:numFmt formatCode="[&gt;999]&quot;$&quot;#.#,&quot;K&quot;;;;"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Formulas!$BT$48:$BT$51</c:f>
              <c:strCache>
                <c:ptCount val="4"/>
                <c:pt idx="0">
                  <c:v>ES</c:v>
                </c:pt>
                <c:pt idx="1">
                  <c:v>TH</c:v>
                </c:pt>
                <c:pt idx="2">
                  <c:v>RR</c:v>
                </c:pt>
                <c:pt idx="3">
                  <c:v>All Programs</c:v>
                </c:pt>
              </c:strCache>
            </c:strRef>
          </c:cat>
          <c:val>
            <c:numRef>
              <c:f>Formulas!$BX$48:$BX$51</c:f>
              <c:numCache>
                <c:formatCode>"$"#,##0</c:formatCode>
                <c:ptCount val="4"/>
                <c:pt idx="0">
                  <c:v>8759</c:v>
                </c:pt>
                <c:pt idx="1">
                  <c:v>18987</c:v>
                </c:pt>
                <c:pt idx="2">
                  <c:v>3617</c:v>
                </c:pt>
                <c:pt idx="3">
                  <c:v>10454.333333333334</c:v>
                </c:pt>
              </c:numCache>
            </c:numRef>
          </c:val>
        </c:ser>
        <c:ser>
          <c:idx val="3"/>
          <c:order val="3"/>
          <c:tx>
            <c:strRef>
              <c:f>Formulas!$BY$47</c:f>
              <c:strCache>
                <c:ptCount val="1"/>
                <c:pt idx="0">
                  <c:v>New PH Exits</c:v>
                </c:pt>
              </c:strCache>
            </c:strRef>
          </c:tx>
          <c:invertIfNegative val="0"/>
          <c:dLbls>
            <c:numFmt formatCode="[&gt;999]&quot;$&quot;#.#,&quot;K&quot;;;;"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Formulas!$BT$48:$BT$51</c:f>
              <c:strCache>
                <c:ptCount val="4"/>
                <c:pt idx="0">
                  <c:v>ES</c:v>
                </c:pt>
                <c:pt idx="1">
                  <c:v>TH</c:v>
                </c:pt>
                <c:pt idx="2">
                  <c:v>RR</c:v>
                </c:pt>
                <c:pt idx="3">
                  <c:v>All Programs</c:v>
                </c:pt>
              </c:strCache>
            </c:strRef>
          </c:cat>
          <c:val>
            <c:numRef>
              <c:f>Formulas!$BY$48:$BY$51</c:f>
              <c:numCache>
                <c:formatCode>"$"#,##0</c:formatCode>
                <c:ptCount val="4"/>
                <c:pt idx="0">
                  <c:v>8759</c:v>
                </c:pt>
                <c:pt idx="1">
                  <c:v>18987</c:v>
                </c:pt>
                <c:pt idx="2">
                  <c:v>3617</c:v>
                </c:pt>
                <c:pt idx="3">
                  <c:v>10454.333333333334</c:v>
                </c:pt>
              </c:numCache>
            </c:numRef>
          </c:val>
        </c:ser>
        <c:dLbls>
          <c:showLegendKey val="0"/>
          <c:showVal val="0"/>
          <c:showCatName val="0"/>
          <c:showSerName val="0"/>
          <c:showPercent val="0"/>
          <c:showBubbleSize val="0"/>
        </c:dLbls>
        <c:gapWidth val="75"/>
        <c:axId val="607084960"/>
        <c:axId val="607079864"/>
      </c:barChart>
      <c:catAx>
        <c:axId val="607083000"/>
        <c:scaling>
          <c:orientation val="minMax"/>
        </c:scaling>
        <c:delete val="0"/>
        <c:axPos val="b"/>
        <c:numFmt formatCode="General" sourceLinked="0"/>
        <c:majorTickMark val="none"/>
        <c:minorTickMark val="none"/>
        <c:tickLblPos val="nextTo"/>
        <c:crossAx val="607078688"/>
        <c:crosses val="autoZero"/>
        <c:auto val="1"/>
        <c:lblAlgn val="ctr"/>
        <c:lblOffset val="100"/>
        <c:noMultiLvlLbl val="0"/>
      </c:catAx>
      <c:valAx>
        <c:axId val="607078688"/>
        <c:scaling>
          <c:orientation val="minMax"/>
        </c:scaling>
        <c:delete val="0"/>
        <c:axPos val="l"/>
        <c:majorGridlines/>
        <c:numFmt formatCode="&quot;$&quot;#,##0" sourceLinked="1"/>
        <c:majorTickMark val="none"/>
        <c:minorTickMark val="none"/>
        <c:tickLblPos val="nextTo"/>
        <c:crossAx val="607083000"/>
        <c:crosses val="autoZero"/>
        <c:crossBetween val="between"/>
      </c:valAx>
      <c:valAx>
        <c:axId val="607079864"/>
        <c:scaling>
          <c:orientation val="minMax"/>
        </c:scaling>
        <c:delete val="1"/>
        <c:axPos val="r"/>
        <c:numFmt formatCode="&quot;$&quot;#,##0" sourceLinked="1"/>
        <c:majorTickMark val="out"/>
        <c:minorTickMark val="none"/>
        <c:tickLblPos val="none"/>
        <c:crossAx val="607084960"/>
        <c:crosses val="max"/>
        <c:crossBetween val="between"/>
      </c:valAx>
      <c:catAx>
        <c:axId val="607084960"/>
        <c:scaling>
          <c:orientation val="minMax"/>
        </c:scaling>
        <c:delete val="1"/>
        <c:axPos val="b"/>
        <c:numFmt formatCode="General" sourceLinked="1"/>
        <c:majorTickMark val="out"/>
        <c:minorTickMark val="none"/>
        <c:tickLblPos val="none"/>
        <c:crossAx val="607079864"/>
        <c:crosses val="autoZero"/>
        <c:auto val="1"/>
        <c:lblAlgn val="ctr"/>
        <c:lblOffset val="100"/>
        <c:noMultiLvlLbl val="0"/>
      </c:catAx>
      <c:spPr>
        <a:solidFill>
          <a:srgbClr val="FFFF99">
            <a:alpha val="25000"/>
          </a:srgbClr>
        </a:solidFill>
      </c:spPr>
    </c:plotArea>
    <c:legend>
      <c:legendPos val="b"/>
      <c:legendEntry>
        <c:idx val="0"/>
        <c:delete val="1"/>
      </c:legendEntry>
      <c:legendEntry>
        <c:idx val="1"/>
        <c:delete val="1"/>
      </c:legendEntry>
      <c:layout>
        <c:manualLayout>
          <c:xMode val="edge"/>
          <c:yMode val="edge"/>
          <c:x val="0.26490988626421996"/>
          <c:y val="0.89784774103686749"/>
          <c:w val="0.47018000874890636"/>
          <c:h val="8.3648856413233177E-2"/>
        </c:manualLayout>
      </c:layout>
      <c:overlay val="0"/>
    </c:legend>
    <c:plotVisOnly val="1"/>
    <c:dispBlanksAs val="gap"/>
    <c:showDLblsOverMax val="0"/>
  </c:chart>
  <c:spPr>
    <a:solidFill>
      <a:srgbClr val="FFFF99">
        <a:alpha val="50000"/>
      </a:srgbClr>
    </a:solidFill>
  </c:spPr>
  <c:printSettings>
    <c:headerFooter/>
    <c:pageMargins b="0.750000000000005" l="0.70000000000000062" r="0.70000000000000062" t="0.750000000000005" header="0.30000000000000032" footer="0.30000000000000032"/>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Formulas!$BS$32</c:f>
          <c:strCache>
            <c:ptCount val="1"/>
            <c:pt idx="0">
              <c:v>23A. Change in Average Cost per Permanent Housing Exit
Single Adults</c:v>
            </c:pt>
          </c:strCache>
        </c:strRef>
      </c:tx>
      <c:layout>
        <c:manualLayout>
          <c:xMode val="edge"/>
          <c:yMode val="edge"/>
          <c:x val="1.1945352485758236E-3"/>
          <c:y val="0"/>
        </c:manualLayout>
      </c:layout>
      <c:overlay val="0"/>
      <c:txPr>
        <a:bodyPr/>
        <a:lstStyle/>
        <a:p>
          <a:pPr algn="l">
            <a:defRPr sz="1200"/>
          </a:pPr>
          <a:endParaRPr lang="en-US"/>
        </a:p>
      </c:txPr>
    </c:title>
    <c:autoTitleDeleted val="0"/>
    <c:plotArea>
      <c:layout>
        <c:manualLayout>
          <c:layoutTarget val="inner"/>
          <c:xMode val="edge"/>
          <c:yMode val="edge"/>
          <c:x val="0.13525240594925633"/>
          <c:y val="0.19517629408171583"/>
          <c:w val="0.83419203849519596"/>
          <c:h val="0.63209662855621374"/>
        </c:manualLayout>
      </c:layout>
      <c:barChart>
        <c:barDir val="col"/>
        <c:grouping val="clustered"/>
        <c:varyColors val="0"/>
        <c:ser>
          <c:idx val="0"/>
          <c:order val="0"/>
          <c:tx>
            <c:strRef>
              <c:f>Formulas!$BU$31</c:f>
              <c:strCache>
                <c:ptCount val="1"/>
                <c:pt idx="0">
                  <c:v>Current $/PH Exit</c:v>
                </c:pt>
              </c:strCache>
            </c:strRef>
          </c:tx>
          <c:invertIfNegative val="0"/>
          <c:dLbls>
            <c:delete val="1"/>
          </c:dLbls>
          <c:cat>
            <c:strRef>
              <c:f>Formulas!$BT$32:$BT$35</c:f>
              <c:strCache>
                <c:ptCount val="4"/>
                <c:pt idx="0">
                  <c:v>ES</c:v>
                </c:pt>
                <c:pt idx="1">
                  <c:v>TH</c:v>
                </c:pt>
                <c:pt idx="2">
                  <c:v>RR</c:v>
                </c:pt>
                <c:pt idx="3">
                  <c:v>All Programs</c:v>
                </c:pt>
              </c:strCache>
            </c:strRef>
          </c:cat>
          <c:val>
            <c:numRef>
              <c:f>Formulas!$BU$32:$BU$35</c:f>
              <c:numCache>
                <c:formatCode>"$"#,##0</c:formatCode>
                <c:ptCount val="4"/>
                <c:pt idx="0">
                  <c:v>7547</c:v>
                </c:pt>
                <c:pt idx="1">
                  <c:v>18367</c:v>
                </c:pt>
                <c:pt idx="2">
                  <c:v>5758</c:v>
                </c:pt>
                <c:pt idx="3">
                  <c:v>10557</c:v>
                </c:pt>
              </c:numCache>
            </c:numRef>
          </c:val>
        </c:ser>
        <c:ser>
          <c:idx val="1"/>
          <c:order val="1"/>
          <c:tx>
            <c:strRef>
              <c:f>Formulas!$BV$31</c:f>
              <c:strCache>
                <c:ptCount val="1"/>
                <c:pt idx="0">
                  <c:v>New $/PH Exit</c:v>
                </c:pt>
              </c:strCache>
            </c:strRef>
          </c:tx>
          <c:invertIfNegative val="0"/>
          <c:dLbls>
            <c:dLbl>
              <c:idx val="0"/>
              <c:layout>
                <c:manualLayout>
                  <c:x val="-5.5555555555555558E-3"/>
                  <c:y val="0"/>
                </c:manualLayout>
              </c:layout>
              <c:tx>
                <c:strRef>
                  <c:f>Formulas!$BW$32</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{954E4CE5-7ED7-4F9D-B1D9-2377C135F12A}</c15:txfldGUID>
                      <c15:f>Formulas!$BW$32</c15:f>
                      <c15:dlblFieldTableCache>
                        <c:ptCount val="1"/>
                      </c15:dlblFieldTableCache>
                    </c15:dlblFTEntry>
                  </c15:dlblFieldTable>
                  <c15:showDataLabelsRange val="0"/>
                </c:ext>
              </c:extLst>
            </c:dLbl>
            <c:dLbl>
              <c:idx val="1"/>
              <c:tx>
                <c:strRef>
                  <c:f>Formulas!$BW$33</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{87335CDF-7C53-4AB8-9C50-65AF040C37DC}</c15:txfldGUID>
                      <c15:f>Formulas!$BW$33</c15:f>
                      <c15:dlblFieldTableCache>
                        <c:ptCount val="1"/>
                      </c15:dlblFieldTableCache>
                    </c15:dlblFTEntry>
                  </c15:dlblFieldTable>
                  <c15:showDataLabelsRange val="0"/>
                </c:ext>
              </c:extLst>
            </c:dLbl>
            <c:dLbl>
              <c:idx val="2"/>
              <c:tx>
                <c:strRef>
                  <c:f>Formulas!$BW$34</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{77C1D2B2-9D2C-4DB0-B05D-84F96B89BB5D}</c15:txfldGUID>
                      <c15:f>Formulas!$BW$34</c15:f>
                      <c15:dlblFieldTableCache>
                        <c:ptCount val="1"/>
                      </c15:dlblFieldTableCache>
                    </c15:dlblFTEntry>
                  </c15:dlblFieldTable>
                  <c15:showDataLabelsRange val="0"/>
                </c:ext>
              </c:extLst>
            </c:dLbl>
            <c:dLbl>
              <c:idx val="3"/>
              <c:tx>
                <c:strRef>
                  <c:f>Formulas!$BW$35</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{EB6D87C7-CA11-4C7C-A302-EFCB023F0C70}</c15:txfldGUID>
                      <c15:f>Formulas!$BW$35</c15:f>
                      <c15:dlblFieldTableCache>
                        <c:ptCount val="1"/>
                      </c15:dlblFieldTableCache>
                    </c15:dlblFTEntry>
                  </c15:dlblFieldTable>
                  <c15:showDataLabelsRange val="0"/>
                </c:ext>
              </c:extLst>
            </c:dLbl>
            <c:spPr>
              <a:noFill/>
              <a:ln>
                <a:noFill/>
              </a:ln>
              <a:effectLst/>
            </c:spPr>
            <c:txPr>
              <a:bodyPr/>
              <a:lstStyle/>
              <a:p>
                <a:pPr>
                  <a:defRPr sz="1100"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Formulas!$BT$32:$BT$35</c:f>
              <c:strCache>
                <c:ptCount val="4"/>
                <c:pt idx="0">
                  <c:v>ES</c:v>
                </c:pt>
                <c:pt idx="1">
                  <c:v>TH</c:v>
                </c:pt>
                <c:pt idx="2">
                  <c:v>RR</c:v>
                </c:pt>
                <c:pt idx="3">
                  <c:v>All Programs</c:v>
                </c:pt>
              </c:strCache>
            </c:strRef>
          </c:cat>
          <c:val>
            <c:numRef>
              <c:f>Formulas!$BV$32:$BV$35</c:f>
              <c:numCache>
                <c:formatCode>"$"#,##0</c:formatCode>
                <c:ptCount val="4"/>
                <c:pt idx="0">
                  <c:v>7547</c:v>
                </c:pt>
                <c:pt idx="1">
                  <c:v>18367</c:v>
                </c:pt>
                <c:pt idx="2">
                  <c:v>5758</c:v>
                </c:pt>
                <c:pt idx="3">
                  <c:v>10557</c:v>
                </c:pt>
              </c:numCache>
            </c:numRef>
          </c:val>
        </c:ser>
        <c:dLbls>
          <c:showLegendKey val="0"/>
          <c:showVal val="1"/>
          <c:showCatName val="0"/>
          <c:showSerName val="0"/>
          <c:showPercent val="0"/>
          <c:showBubbleSize val="0"/>
        </c:dLbls>
        <c:gapWidth val="75"/>
        <c:axId val="607086136"/>
        <c:axId val="607082608"/>
      </c:barChart>
      <c:barChart>
        <c:barDir val="col"/>
        <c:grouping val="clustered"/>
        <c:varyColors val="0"/>
        <c:ser>
          <c:idx val="2"/>
          <c:order val="2"/>
          <c:tx>
            <c:strRef>
              <c:f>Formulas!$BX$31</c:f>
              <c:strCache>
                <c:ptCount val="1"/>
                <c:pt idx="0">
                  <c:v>Current PH Exits</c:v>
                </c:pt>
              </c:strCache>
            </c:strRef>
          </c:tx>
          <c:invertIfNegative val="0"/>
          <c:dLbls>
            <c:numFmt formatCode="[&gt;999]&quot;$&quot;#.#,&quot;K&quot;;;;"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Formulas!$BT$32:$BT$35</c:f>
              <c:strCache>
                <c:ptCount val="4"/>
                <c:pt idx="0">
                  <c:v>ES</c:v>
                </c:pt>
                <c:pt idx="1">
                  <c:v>TH</c:v>
                </c:pt>
                <c:pt idx="2">
                  <c:v>RR</c:v>
                </c:pt>
                <c:pt idx="3">
                  <c:v>All Programs</c:v>
                </c:pt>
              </c:strCache>
            </c:strRef>
          </c:cat>
          <c:val>
            <c:numRef>
              <c:f>Formulas!$BX$32:$BX$35</c:f>
              <c:numCache>
                <c:formatCode>"$"#,##0</c:formatCode>
                <c:ptCount val="4"/>
                <c:pt idx="0">
                  <c:v>7547</c:v>
                </c:pt>
                <c:pt idx="1">
                  <c:v>18367</c:v>
                </c:pt>
                <c:pt idx="2">
                  <c:v>5758</c:v>
                </c:pt>
                <c:pt idx="3">
                  <c:v>10557</c:v>
                </c:pt>
              </c:numCache>
            </c:numRef>
          </c:val>
        </c:ser>
        <c:ser>
          <c:idx val="3"/>
          <c:order val="3"/>
          <c:tx>
            <c:strRef>
              <c:f>Formulas!$BY$31</c:f>
              <c:strCache>
                <c:ptCount val="1"/>
                <c:pt idx="0">
                  <c:v>New PH Exits</c:v>
                </c:pt>
              </c:strCache>
            </c:strRef>
          </c:tx>
          <c:invertIfNegative val="0"/>
          <c:dLbls>
            <c:numFmt formatCode="[&gt;999]&quot;$&quot;#.#,&quot;K&quot;;;;"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Formulas!$BT$32:$BT$35</c:f>
              <c:strCache>
                <c:ptCount val="4"/>
                <c:pt idx="0">
                  <c:v>ES</c:v>
                </c:pt>
                <c:pt idx="1">
                  <c:v>TH</c:v>
                </c:pt>
                <c:pt idx="2">
                  <c:v>RR</c:v>
                </c:pt>
                <c:pt idx="3">
                  <c:v>All Programs</c:v>
                </c:pt>
              </c:strCache>
            </c:strRef>
          </c:cat>
          <c:val>
            <c:numRef>
              <c:f>Formulas!$BY$32:$BY$35</c:f>
              <c:numCache>
                <c:formatCode>"$"#,##0</c:formatCode>
                <c:ptCount val="4"/>
                <c:pt idx="0">
                  <c:v>7547</c:v>
                </c:pt>
                <c:pt idx="1">
                  <c:v>18367</c:v>
                </c:pt>
                <c:pt idx="2">
                  <c:v>5758</c:v>
                </c:pt>
                <c:pt idx="3">
                  <c:v>10557</c:v>
                </c:pt>
              </c:numCache>
            </c:numRef>
          </c:val>
        </c:ser>
        <c:dLbls>
          <c:showLegendKey val="0"/>
          <c:showVal val="0"/>
          <c:showCatName val="0"/>
          <c:showSerName val="0"/>
          <c:showPercent val="0"/>
          <c:showBubbleSize val="0"/>
        </c:dLbls>
        <c:gapWidth val="75"/>
        <c:axId val="607076336"/>
        <c:axId val="607080256"/>
      </c:barChart>
      <c:catAx>
        <c:axId val="607086136"/>
        <c:scaling>
          <c:orientation val="minMax"/>
        </c:scaling>
        <c:delete val="0"/>
        <c:axPos val="b"/>
        <c:numFmt formatCode="General" sourceLinked="0"/>
        <c:majorTickMark val="none"/>
        <c:minorTickMark val="none"/>
        <c:tickLblPos val="nextTo"/>
        <c:crossAx val="607082608"/>
        <c:crosses val="autoZero"/>
        <c:auto val="1"/>
        <c:lblAlgn val="ctr"/>
        <c:lblOffset val="100"/>
        <c:noMultiLvlLbl val="0"/>
      </c:catAx>
      <c:valAx>
        <c:axId val="607082608"/>
        <c:scaling>
          <c:orientation val="minMax"/>
        </c:scaling>
        <c:delete val="0"/>
        <c:axPos val="l"/>
        <c:majorGridlines/>
        <c:numFmt formatCode="&quot;$&quot;#,##0" sourceLinked="1"/>
        <c:majorTickMark val="none"/>
        <c:minorTickMark val="none"/>
        <c:tickLblPos val="nextTo"/>
        <c:crossAx val="607086136"/>
        <c:crosses val="autoZero"/>
        <c:crossBetween val="between"/>
      </c:valAx>
      <c:valAx>
        <c:axId val="607080256"/>
        <c:scaling>
          <c:orientation val="minMax"/>
        </c:scaling>
        <c:delete val="1"/>
        <c:axPos val="r"/>
        <c:numFmt formatCode="&quot;$&quot;#,##0" sourceLinked="1"/>
        <c:majorTickMark val="out"/>
        <c:minorTickMark val="none"/>
        <c:tickLblPos val="none"/>
        <c:crossAx val="607076336"/>
        <c:crosses val="max"/>
        <c:crossBetween val="between"/>
      </c:valAx>
      <c:catAx>
        <c:axId val="607076336"/>
        <c:scaling>
          <c:orientation val="minMax"/>
        </c:scaling>
        <c:delete val="1"/>
        <c:axPos val="b"/>
        <c:numFmt formatCode="General" sourceLinked="1"/>
        <c:majorTickMark val="out"/>
        <c:minorTickMark val="none"/>
        <c:tickLblPos val="none"/>
        <c:crossAx val="607080256"/>
        <c:crosses val="autoZero"/>
        <c:auto val="1"/>
        <c:lblAlgn val="ctr"/>
        <c:lblOffset val="100"/>
        <c:noMultiLvlLbl val="0"/>
      </c:catAx>
      <c:spPr>
        <a:solidFill>
          <a:srgbClr val="C0504D">
            <a:lumMod val="20000"/>
            <a:lumOff val="80000"/>
            <a:alpha val="25000"/>
          </a:srgbClr>
        </a:solidFill>
      </c:spPr>
    </c:plotArea>
    <c:legend>
      <c:legendPos val="b"/>
      <c:legendEntry>
        <c:idx val="0"/>
        <c:delete val="1"/>
      </c:legendEntry>
      <c:legendEntry>
        <c:idx val="1"/>
        <c:delete val="1"/>
      </c:legendEntry>
      <c:layout>
        <c:manualLayout>
          <c:xMode val="edge"/>
          <c:yMode val="edge"/>
          <c:x val="0.26490988626421996"/>
          <c:y val="0.90709944231182404"/>
          <c:w val="0.47018000874890636"/>
          <c:h val="8.3648856413233177E-2"/>
        </c:manualLayout>
      </c:layout>
      <c:overlay val="0"/>
    </c:legend>
    <c:plotVisOnly val="1"/>
    <c:dispBlanksAs val="gap"/>
    <c:showDLblsOverMax val="0"/>
  </c:chart>
  <c:spPr>
    <a:solidFill>
      <a:srgbClr val="C0504D">
        <a:lumMod val="20000"/>
        <a:lumOff val="80000"/>
        <a:alpha val="50000"/>
      </a:srgbClr>
    </a:solidFill>
  </c:spPr>
  <c:printSettings>
    <c:headerFooter/>
    <c:pageMargins b="0.75000000000000477" l="0.70000000000000062" r="0.70000000000000062" t="0.750000000000004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sz="1200"/>
            </a:pPr>
            <a:r>
              <a:rPr lang="en-US" sz="1200"/>
              <a:t>1A. Average LOS</a:t>
            </a:r>
          </a:p>
          <a:p>
            <a:pPr>
              <a:defRPr sz="1200"/>
            </a:pPr>
            <a:r>
              <a:rPr lang="en-US" sz="1200"/>
              <a:t>Single</a:t>
            </a:r>
            <a:r>
              <a:rPr lang="en-US" sz="1200" baseline="0"/>
              <a:t> Adults</a:t>
            </a:r>
            <a:endParaRPr lang="en-US" sz="1200"/>
          </a:p>
        </c:rich>
      </c:tx>
      <c:overlay val="0"/>
    </c:title>
    <c:autoTitleDeleted val="0"/>
    <c:plotArea>
      <c:layout/>
      <c:barChart>
        <c:barDir val="col"/>
        <c:grouping val="clustered"/>
        <c:varyColors val="0"/>
        <c:ser>
          <c:idx val="0"/>
          <c:order val="0"/>
          <c:tx>
            <c:strRef>
              <c:f>Formulas!$CI$3</c:f>
              <c:strCache>
                <c:ptCount val="1"/>
                <c:pt idx="0">
                  <c:v>Average LOS - Adult Only HHs</c:v>
                </c:pt>
              </c:strCache>
            </c:strRef>
          </c:tx>
          <c:invertIfNegative val="0"/>
          <c:dLbls>
            <c:spPr>
              <a:noFill/>
              <a:ln>
                <a:noFill/>
              </a:ln>
              <a:effectLst/>
            </c:spPr>
            <c:txPr>
              <a:bodyPr/>
              <a:lstStyle/>
              <a:p>
                <a:pPr>
                  <a:defRPr sz="1600"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Formulas!$CH$4:$CH$6</c:f>
              <c:strCache>
                <c:ptCount val="3"/>
                <c:pt idx="0">
                  <c:v>Emergency Shelters</c:v>
                </c:pt>
                <c:pt idx="1">
                  <c:v>Transitional Housing</c:v>
                </c:pt>
                <c:pt idx="2">
                  <c:v>Rapid Re-Housing</c:v>
                </c:pt>
              </c:strCache>
            </c:strRef>
          </c:cat>
          <c:val>
            <c:numRef>
              <c:f>Formulas!$CI$4:$CI$6</c:f>
              <c:numCache>
                <c:formatCode>#,##0</c:formatCode>
                <c:ptCount val="3"/>
                <c:pt idx="0">
                  <c:v>47.096774193548384</c:v>
                </c:pt>
                <c:pt idx="1">
                  <c:v>264.04255319148939</c:v>
                </c:pt>
                <c:pt idx="2">
                  <c:v>121.66666666666667</c:v>
                </c:pt>
              </c:numCache>
            </c:numRef>
          </c:val>
        </c:ser>
        <c:dLbls>
          <c:showLegendKey val="0"/>
          <c:showVal val="1"/>
          <c:showCatName val="0"/>
          <c:showSerName val="0"/>
          <c:showPercent val="0"/>
          <c:showBubbleSize val="0"/>
        </c:dLbls>
        <c:gapWidth val="75"/>
        <c:overlap val="-25"/>
        <c:axId val="604260816"/>
        <c:axId val="604259640"/>
      </c:barChart>
      <c:catAx>
        <c:axId val="604260816"/>
        <c:scaling>
          <c:orientation val="minMax"/>
        </c:scaling>
        <c:delete val="0"/>
        <c:axPos val="b"/>
        <c:numFmt formatCode="General" sourceLinked="0"/>
        <c:majorTickMark val="none"/>
        <c:minorTickMark val="none"/>
        <c:tickLblPos val="nextTo"/>
        <c:crossAx val="604259640"/>
        <c:crosses val="autoZero"/>
        <c:auto val="1"/>
        <c:lblAlgn val="ctr"/>
        <c:lblOffset val="100"/>
        <c:noMultiLvlLbl val="0"/>
      </c:catAx>
      <c:valAx>
        <c:axId val="604259640"/>
        <c:scaling>
          <c:orientation val="minMax"/>
        </c:scaling>
        <c:delete val="0"/>
        <c:axPos val="l"/>
        <c:majorGridlines/>
        <c:numFmt formatCode="#,##0" sourceLinked="1"/>
        <c:majorTickMark val="none"/>
        <c:minorTickMark val="none"/>
        <c:tickLblPos val="nextTo"/>
        <c:spPr>
          <a:ln w="9525">
            <a:noFill/>
          </a:ln>
        </c:spPr>
        <c:crossAx val="604260816"/>
        <c:crosses val="autoZero"/>
        <c:crossBetween val="between"/>
      </c:valAx>
      <c:spPr>
        <a:solidFill>
          <a:srgbClr val="C0504D">
            <a:lumMod val="20000"/>
            <a:lumOff val="80000"/>
            <a:alpha val="25000"/>
          </a:srgbClr>
        </a:solidFill>
      </c:spPr>
    </c:plotArea>
    <c:plotVisOnly val="1"/>
    <c:dispBlanksAs val="gap"/>
    <c:showDLblsOverMax val="0"/>
  </c:chart>
  <c:spPr>
    <a:solidFill>
      <a:srgbClr val="C0504D">
        <a:lumMod val="20000"/>
        <a:lumOff val="80000"/>
        <a:alpha val="50000"/>
      </a:srgbClr>
    </a:solidFill>
  </c:spPr>
  <c:printSettings>
    <c:headerFooter/>
    <c:pageMargins b="0.75000000000000167" l="0.70000000000000062" r="0.70000000000000062" t="0.75000000000000167" header="0.30000000000000032" footer="0.30000000000000032"/>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Formulas!$BS$38</c:f>
          <c:strCache>
            <c:ptCount val="1"/>
            <c:pt idx="0">
              <c:v>26A. Change in Perm. Supportive Housing Capacity
Single Adults</c:v>
            </c:pt>
          </c:strCache>
        </c:strRef>
      </c:tx>
      <c:overlay val="0"/>
      <c:txPr>
        <a:bodyPr/>
        <a:lstStyle/>
        <a:p>
          <a:pPr>
            <a:defRPr sz="1200"/>
          </a:pPr>
          <a:endParaRPr lang="en-US"/>
        </a:p>
      </c:txPr>
    </c:title>
    <c:autoTitleDeleted val="0"/>
    <c:plotArea>
      <c:layout/>
      <c:barChart>
        <c:barDir val="col"/>
        <c:grouping val="stacked"/>
        <c:varyColors val="0"/>
        <c:ser>
          <c:idx val="0"/>
          <c:order val="0"/>
          <c:tx>
            <c:strRef>
              <c:f>Formulas!$BT$38</c:f>
              <c:strCache>
                <c:ptCount val="1"/>
                <c:pt idx="0">
                  <c:v>Existing PSH Capacity</c:v>
                </c:pt>
              </c:strCache>
            </c:strRef>
          </c:tx>
          <c:invertIfNegative val="0"/>
          <c:dLbls>
            <c:numFmt formatCode="0;;;" sourceLinked="0"/>
            <c:spPr>
              <a:noFill/>
              <a:ln>
                <a:noFill/>
              </a:ln>
              <a:effectLst/>
            </c:spPr>
            <c:txPr>
              <a:bodyPr/>
              <a:lstStyle/>
              <a:p>
                <a:pPr>
                  <a:defRPr sz="1200"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Formulas!$BU$37:$BV$37</c:f>
              <c:strCache>
                <c:ptCount val="2"/>
                <c:pt idx="0">
                  <c:v>Current</c:v>
                </c:pt>
                <c:pt idx="1">
                  <c:v>Future</c:v>
                </c:pt>
              </c:strCache>
            </c:strRef>
          </c:cat>
          <c:val>
            <c:numRef>
              <c:f>Formulas!$BU$38:$BV$38</c:f>
              <c:numCache>
                <c:formatCode>#,##0_);\(#,##0\)</c:formatCode>
                <c:ptCount val="2"/>
                <c:pt idx="0">
                  <c:v>185</c:v>
                </c:pt>
                <c:pt idx="1">
                  <c:v>185</c:v>
                </c:pt>
              </c:numCache>
            </c:numRef>
          </c:val>
        </c:ser>
        <c:ser>
          <c:idx val="1"/>
          <c:order val="1"/>
          <c:tx>
            <c:strRef>
              <c:f>Formulas!$BT$39</c:f>
              <c:strCache>
                <c:ptCount val="1"/>
                <c:pt idx="0">
                  <c:v>New PSH Capacity</c:v>
                </c:pt>
              </c:strCache>
            </c:strRef>
          </c:tx>
          <c:invertIfNegative val="0"/>
          <c:dLbls>
            <c:numFmt formatCode="0;;;" sourceLinked="0"/>
            <c:spPr>
              <a:noFill/>
              <a:ln>
                <a:noFill/>
              </a:ln>
              <a:effectLst/>
            </c:spPr>
            <c:txPr>
              <a:bodyPr/>
              <a:lstStyle/>
              <a:p>
                <a:pPr>
                  <a:defRPr sz="1200"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Formulas!$BU$37:$BV$37</c:f>
              <c:strCache>
                <c:ptCount val="2"/>
                <c:pt idx="0">
                  <c:v>Current</c:v>
                </c:pt>
                <c:pt idx="1">
                  <c:v>Future</c:v>
                </c:pt>
              </c:strCache>
            </c:strRef>
          </c:cat>
          <c:val>
            <c:numRef>
              <c:f>Formulas!$BU$39:$BV$39</c:f>
              <c:numCache>
                <c:formatCode>#,##0</c:formatCode>
                <c:ptCount val="2"/>
                <c:pt idx="0" formatCode="General">
                  <c:v>0</c:v>
                </c:pt>
                <c:pt idx="1">
                  <c:v>0</c:v>
                </c:pt>
              </c:numCache>
            </c:numRef>
          </c:val>
        </c:ser>
        <c:dLbls>
          <c:showLegendKey val="0"/>
          <c:showVal val="1"/>
          <c:showCatName val="0"/>
          <c:showSerName val="0"/>
          <c:showPercent val="0"/>
          <c:showBubbleSize val="0"/>
        </c:dLbls>
        <c:gapWidth val="75"/>
        <c:overlap val="100"/>
        <c:axId val="607077904"/>
        <c:axId val="607086528"/>
      </c:barChart>
      <c:catAx>
        <c:axId val="607077904"/>
        <c:scaling>
          <c:orientation val="minMax"/>
        </c:scaling>
        <c:delete val="0"/>
        <c:axPos val="b"/>
        <c:numFmt formatCode="General" sourceLinked="0"/>
        <c:majorTickMark val="none"/>
        <c:minorTickMark val="none"/>
        <c:tickLblPos val="nextTo"/>
        <c:crossAx val="607086528"/>
        <c:crosses val="autoZero"/>
        <c:auto val="1"/>
        <c:lblAlgn val="ctr"/>
        <c:lblOffset val="100"/>
        <c:noMultiLvlLbl val="0"/>
      </c:catAx>
      <c:valAx>
        <c:axId val="607086528"/>
        <c:scaling>
          <c:orientation val="minMax"/>
        </c:scaling>
        <c:delete val="0"/>
        <c:axPos val="l"/>
        <c:majorGridlines/>
        <c:numFmt formatCode="#,##0_);\(#,##0\)" sourceLinked="1"/>
        <c:majorTickMark val="none"/>
        <c:minorTickMark val="none"/>
        <c:tickLblPos val="nextTo"/>
        <c:spPr>
          <a:ln w="9525">
            <a:noFill/>
          </a:ln>
        </c:spPr>
        <c:crossAx val="607077904"/>
        <c:crosses val="autoZero"/>
        <c:crossBetween val="between"/>
      </c:valAx>
      <c:spPr>
        <a:solidFill>
          <a:srgbClr val="C0504D">
            <a:lumMod val="20000"/>
            <a:lumOff val="80000"/>
            <a:alpha val="25000"/>
          </a:srgbClr>
        </a:solidFill>
      </c:spPr>
    </c:plotArea>
    <c:legend>
      <c:legendPos val="b"/>
      <c:overlay val="0"/>
    </c:legend>
    <c:plotVisOnly val="1"/>
    <c:dispBlanksAs val="gap"/>
    <c:showDLblsOverMax val="0"/>
  </c:chart>
  <c:spPr>
    <a:solidFill>
      <a:srgbClr val="C0504D">
        <a:lumMod val="20000"/>
        <a:lumOff val="80000"/>
        <a:alpha val="50000"/>
      </a:srgbClr>
    </a:solidFill>
  </c:spPr>
  <c:printSettings>
    <c:headerFooter/>
    <c:pageMargins b="0.75000000000000477" l="0.70000000000000062" r="0.70000000000000062" t="0.75000000000000477" header="0.30000000000000032" footer="0.30000000000000032"/>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Formulas!$BS$54</c:f>
          <c:strCache>
            <c:ptCount val="1"/>
            <c:pt idx="0">
              <c:v>26B. Change in Perm. Supportive Housing Capacity
Family Households</c:v>
            </c:pt>
          </c:strCache>
        </c:strRef>
      </c:tx>
      <c:overlay val="0"/>
      <c:txPr>
        <a:bodyPr/>
        <a:lstStyle/>
        <a:p>
          <a:pPr>
            <a:defRPr sz="1200"/>
          </a:pPr>
          <a:endParaRPr lang="en-US"/>
        </a:p>
      </c:txPr>
    </c:title>
    <c:autoTitleDeleted val="0"/>
    <c:plotArea>
      <c:layout/>
      <c:barChart>
        <c:barDir val="col"/>
        <c:grouping val="stacked"/>
        <c:varyColors val="0"/>
        <c:ser>
          <c:idx val="0"/>
          <c:order val="0"/>
          <c:tx>
            <c:strRef>
              <c:f>Formulas!$BT$54</c:f>
              <c:strCache>
                <c:ptCount val="1"/>
                <c:pt idx="0">
                  <c:v>Existing PSH Capacity</c:v>
                </c:pt>
              </c:strCache>
            </c:strRef>
          </c:tx>
          <c:invertIfNegative val="0"/>
          <c:dLbls>
            <c:numFmt formatCode="0;;;" sourceLinked="0"/>
            <c:spPr>
              <a:noFill/>
              <a:ln>
                <a:noFill/>
              </a:ln>
              <a:effectLst/>
            </c:spPr>
            <c:txPr>
              <a:bodyPr/>
              <a:lstStyle/>
              <a:p>
                <a:pPr>
                  <a:defRPr sz="1200"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Formulas!$BU$53:$BV$53</c:f>
              <c:strCache>
                <c:ptCount val="2"/>
                <c:pt idx="0">
                  <c:v>Current</c:v>
                </c:pt>
                <c:pt idx="1">
                  <c:v>Future</c:v>
                </c:pt>
              </c:strCache>
            </c:strRef>
          </c:cat>
          <c:val>
            <c:numRef>
              <c:f>Formulas!$BU$54:$BV$54</c:f>
              <c:numCache>
                <c:formatCode>#,##0_);\(#,##0\)</c:formatCode>
                <c:ptCount val="2"/>
                <c:pt idx="0">
                  <c:v>80</c:v>
                </c:pt>
                <c:pt idx="1">
                  <c:v>80</c:v>
                </c:pt>
              </c:numCache>
            </c:numRef>
          </c:val>
        </c:ser>
        <c:ser>
          <c:idx val="1"/>
          <c:order val="1"/>
          <c:tx>
            <c:strRef>
              <c:f>Formulas!$BT$55</c:f>
              <c:strCache>
                <c:ptCount val="1"/>
                <c:pt idx="0">
                  <c:v>New PSH Capacity</c:v>
                </c:pt>
              </c:strCache>
            </c:strRef>
          </c:tx>
          <c:invertIfNegative val="0"/>
          <c:dLbls>
            <c:numFmt formatCode="0;;;" sourceLinked="0"/>
            <c:spPr>
              <a:noFill/>
              <a:ln>
                <a:noFill/>
              </a:ln>
              <a:effectLst/>
            </c:spPr>
            <c:txPr>
              <a:bodyPr/>
              <a:lstStyle/>
              <a:p>
                <a:pPr>
                  <a:defRPr sz="1200"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Formulas!$BU$53:$BV$53</c:f>
              <c:strCache>
                <c:ptCount val="2"/>
                <c:pt idx="0">
                  <c:v>Current</c:v>
                </c:pt>
                <c:pt idx="1">
                  <c:v>Future</c:v>
                </c:pt>
              </c:strCache>
            </c:strRef>
          </c:cat>
          <c:val>
            <c:numRef>
              <c:f>Formulas!$BU$55:$BV$55</c:f>
              <c:numCache>
                <c:formatCode>#,##0</c:formatCode>
                <c:ptCount val="2"/>
                <c:pt idx="0" formatCode="General">
                  <c:v>0</c:v>
                </c:pt>
                <c:pt idx="1">
                  <c:v>0</c:v>
                </c:pt>
              </c:numCache>
            </c:numRef>
          </c:val>
        </c:ser>
        <c:dLbls>
          <c:showLegendKey val="0"/>
          <c:showVal val="1"/>
          <c:showCatName val="0"/>
          <c:showSerName val="0"/>
          <c:showPercent val="0"/>
          <c:showBubbleSize val="0"/>
        </c:dLbls>
        <c:gapWidth val="75"/>
        <c:overlap val="100"/>
        <c:axId val="607080648"/>
        <c:axId val="607087312"/>
      </c:barChart>
      <c:catAx>
        <c:axId val="607080648"/>
        <c:scaling>
          <c:orientation val="minMax"/>
        </c:scaling>
        <c:delete val="0"/>
        <c:axPos val="b"/>
        <c:numFmt formatCode="General" sourceLinked="0"/>
        <c:majorTickMark val="none"/>
        <c:minorTickMark val="none"/>
        <c:tickLblPos val="nextTo"/>
        <c:crossAx val="607087312"/>
        <c:crosses val="autoZero"/>
        <c:auto val="1"/>
        <c:lblAlgn val="ctr"/>
        <c:lblOffset val="100"/>
        <c:noMultiLvlLbl val="0"/>
      </c:catAx>
      <c:valAx>
        <c:axId val="607087312"/>
        <c:scaling>
          <c:orientation val="minMax"/>
        </c:scaling>
        <c:delete val="0"/>
        <c:axPos val="l"/>
        <c:majorGridlines/>
        <c:numFmt formatCode="#,##0_);\(#,##0\)" sourceLinked="1"/>
        <c:majorTickMark val="none"/>
        <c:minorTickMark val="none"/>
        <c:tickLblPos val="nextTo"/>
        <c:spPr>
          <a:ln w="9525">
            <a:noFill/>
          </a:ln>
        </c:spPr>
        <c:crossAx val="607080648"/>
        <c:crosses val="autoZero"/>
        <c:crossBetween val="between"/>
      </c:valAx>
      <c:spPr>
        <a:solidFill>
          <a:srgbClr val="FFFF99">
            <a:alpha val="25000"/>
          </a:srgbClr>
        </a:solidFill>
      </c:spPr>
    </c:plotArea>
    <c:legend>
      <c:legendPos val="b"/>
      <c:overlay val="0"/>
    </c:legend>
    <c:plotVisOnly val="1"/>
    <c:dispBlanksAs val="gap"/>
    <c:showDLblsOverMax val="0"/>
  </c:chart>
  <c:spPr>
    <a:solidFill>
      <a:srgbClr val="FFFF99">
        <a:alpha val="50000"/>
      </a:srgbClr>
    </a:solidFill>
  </c:spPr>
  <c:printSettings>
    <c:headerFooter/>
    <c:pageMargins b="0.750000000000005" l="0.70000000000000062" r="0.70000000000000062" t="0.750000000000005" header="0.30000000000000032" footer="0.30000000000000032"/>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Formulas!$BS$70</c:f>
          <c:strCache>
            <c:ptCount val="1"/>
            <c:pt idx="0">
              <c:v>26C. Change in Perm. Supportive Housing Capacity
All Households</c:v>
            </c:pt>
          </c:strCache>
        </c:strRef>
      </c:tx>
      <c:overlay val="0"/>
      <c:txPr>
        <a:bodyPr/>
        <a:lstStyle/>
        <a:p>
          <a:pPr>
            <a:defRPr sz="1200"/>
          </a:pPr>
          <a:endParaRPr lang="en-US"/>
        </a:p>
      </c:txPr>
    </c:title>
    <c:autoTitleDeleted val="0"/>
    <c:plotArea>
      <c:layout/>
      <c:barChart>
        <c:barDir val="col"/>
        <c:grouping val="stacked"/>
        <c:varyColors val="0"/>
        <c:ser>
          <c:idx val="0"/>
          <c:order val="0"/>
          <c:tx>
            <c:strRef>
              <c:f>Formulas!$BT$70</c:f>
              <c:strCache>
                <c:ptCount val="1"/>
                <c:pt idx="0">
                  <c:v>Existing PSH Capacity</c:v>
                </c:pt>
              </c:strCache>
            </c:strRef>
          </c:tx>
          <c:invertIfNegative val="0"/>
          <c:dLbls>
            <c:numFmt formatCode="0;;;" sourceLinked="0"/>
            <c:spPr>
              <a:noFill/>
              <a:ln>
                <a:noFill/>
              </a:ln>
              <a:effectLst/>
            </c:spPr>
            <c:txPr>
              <a:bodyPr/>
              <a:lstStyle/>
              <a:p>
                <a:pPr>
                  <a:defRPr sz="1200"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Formulas!$BU$69:$BV$69</c:f>
              <c:strCache>
                <c:ptCount val="2"/>
                <c:pt idx="0">
                  <c:v>Current</c:v>
                </c:pt>
                <c:pt idx="1">
                  <c:v>Future</c:v>
                </c:pt>
              </c:strCache>
            </c:strRef>
          </c:cat>
          <c:val>
            <c:numRef>
              <c:f>Formulas!$BU$70:$BV$70</c:f>
              <c:numCache>
                <c:formatCode>#,##0_);\(#,##0\)</c:formatCode>
                <c:ptCount val="2"/>
                <c:pt idx="0">
                  <c:v>265</c:v>
                </c:pt>
                <c:pt idx="1">
                  <c:v>265</c:v>
                </c:pt>
              </c:numCache>
            </c:numRef>
          </c:val>
        </c:ser>
        <c:ser>
          <c:idx val="1"/>
          <c:order val="1"/>
          <c:tx>
            <c:strRef>
              <c:f>Formulas!$BT$71</c:f>
              <c:strCache>
                <c:ptCount val="1"/>
                <c:pt idx="0">
                  <c:v>New PSH Capacity</c:v>
                </c:pt>
              </c:strCache>
            </c:strRef>
          </c:tx>
          <c:invertIfNegative val="0"/>
          <c:dLbls>
            <c:numFmt formatCode="0;;;" sourceLinked="0"/>
            <c:spPr>
              <a:noFill/>
              <a:ln>
                <a:noFill/>
              </a:ln>
              <a:effectLst/>
            </c:spPr>
            <c:txPr>
              <a:bodyPr/>
              <a:lstStyle/>
              <a:p>
                <a:pPr>
                  <a:defRPr sz="1200"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Formulas!$BU$69:$BV$69</c:f>
              <c:strCache>
                <c:ptCount val="2"/>
                <c:pt idx="0">
                  <c:v>Current</c:v>
                </c:pt>
                <c:pt idx="1">
                  <c:v>Future</c:v>
                </c:pt>
              </c:strCache>
            </c:strRef>
          </c:cat>
          <c:val>
            <c:numRef>
              <c:f>Formulas!$BU$71:$BV$71</c:f>
              <c:numCache>
                <c:formatCode>#,##0</c:formatCode>
                <c:ptCount val="2"/>
                <c:pt idx="0" formatCode="General">
                  <c:v>0</c:v>
                </c:pt>
                <c:pt idx="1">
                  <c:v>0</c:v>
                </c:pt>
              </c:numCache>
            </c:numRef>
          </c:val>
        </c:ser>
        <c:dLbls>
          <c:showLegendKey val="0"/>
          <c:showVal val="1"/>
          <c:showCatName val="0"/>
          <c:showSerName val="0"/>
          <c:showPercent val="0"/>
          <c:showBubbleSize val="0"/>
        </c:dLbls>
        <c:gapWidth val="75"/>
        <c:overlap val="100"/>
        <c:axId val="607081432"/>
        <c:axId val="607084568"/>
      </c:barChart>
      <c:catAx>
        <c:axId val="607081432"/>
        <c:scaling>
          <c:orientation val="minMax"/>
        </c:scaling>
        <c:delete val="0"/>
        <c:axPos val="b"/>
        <c:numFmt formatCode="General" sourceLinked="0"/>
        <c:majorTickMark val="none"/>
        <c:minorTickMark val="none"/>
        <c:tickLblPos val="nextTo"/>
        <c:crossAx val="607084568"/>
        <c:crosses val="autoZero"/>
        <c:auto val="1"/>
        <c:lblAlgn val="ctr"/>
        <c:lblOffset val="100"/>
        <c:noMultiLvlLbl val="0"/>
      </c:catAx>
      <c:valAx>
        <c:axId val="607084568"/>
        <c:scaling>
          <c:orientation val="minMax"/>
        </c:scaling>
        <c:delete val="0"/>
        <c:axPos val="l"/>
        <c:majorGridlines/>
        <c:numFmt formatCode="#,##0_);\(#,##0\)" sourceLinked="1"/>
        <c:majorTickMark val="none"/>
        <c:minorTickMark val="none"/>
        <c:tickLblPos val="nextTo"/>
        <c:spPr>
          <a:ln w="9525">
            <a:noFill/>
          </a:ln>
        </c:spPr>
        <c:crossAx val="607081432"/>
        <c:crosses val="autoZero"/>
        <c:crossBetween val="between"/>
      </c:valAx>
      <c:spPr>
        <a:solidFill>
          <a:sysClr val="window" lastClr="FFFFFF">
            <a:lumMod val="95000"/>
            <a:alpha val="25000"/>
          </a:sysClr>
        </a:solidFill>
      </c:spPr>
    </c:plotArea>
    <c:legend>
      <c:legendPos val="b"/>
      <c:overlay val="0"/>
    </c:legend>
    <c:plotVisOnly val="1"/>
    <c:dispBlanksAs val="gap"/>
    <c:showDLblsOverMax val="0"/>
  </c:chart>
  <c:spPr>
    <a:solidFill>
      <a:sysClr val="window" lastClr="FFFFFF">
        <a:lumMod val="95000"/>
        <a:alpha val="50000"/>
      </a:sysClr>
    </a:solidFill>
  </c:spPr>
  <c:printSettings>
    <c:headerFooter/>
    <c:pageMargins b="0.750000000000005" l="0.70000000000000062" r="0.70000000000000062" t="0.750000000000005" header="0.30000000000000032" footer="0.30000000000000032"/>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r">
              <a:defRPr sz="1200"/>
            </a:pPr>
            <a:r>
              <a:rPr lang="en-US" sz="1200"/>
              <a:t>27A. Annual System Investments</a:t>
            </a:r>
          </a:p>
          <a:p>
            <a:pPr algn="r">
              <a:defRPr sz="1200"/>
            </a:pPr>
            <a:r>
              <a:rPr lang="en-US" sz="1200"/>
              <a:t>Single Adult Households</a:t>
            </a:r>
          </a:p>
        </c:rich>
      </c:tx>
      <c:layout>
        <c:manualLayout>
          <c:xMode val="edge"/>
          <c:yMode val="edge"/>
          <c:x val="0.51823600174978057"/>
          <c:y val="3.2380954462325091E-2"/>
        </c:manualLayout>
      </c:layout>
      <c:overlay val="0"/>
    </c:title>
    <c:autoTitleDeleted val="0"/>
    <c:plotArea>
      <c:layout>
        <c:manualLayout>
          <c:layoutTarget val="inner"/>
          <c:xMode val="edge"/>
          <c:yMode val="edge"/>
          <c:x val="9.5735783027121615E-2"/>
          <c:y val="0.14326441544363921"/>
          <c:w val="0.48423797025371834"/>
          <c:h val="0.80640450841959765"/>
        </c:manualLayout>
      </c:layout>
      <c:pieChart>
        <c:varyColors val="1"/>
        <c:ser>
          <c:idx val="0"/>
          <c:order val="0"/>
          <c:dLbls>
            <c:spPr>
              <a:noFill/>
              <a:ln>
                <a:noFill/>
              </a:ln>
              <a:effectLst/>
            </c:spPr>
            <c:txPr>
              <a:bodyPr/>
              <a:lstStyle/>
              <a:p>
                <a:pPr>
                  <a:defRPr sz="1100" b="1"/>
                </a:pPr>
                <a:endParaRPr lang="en-US"/>
              </a:p>
            </c:txPr>
            <c:showLegendKey val="0"/>
            <c:showVal val="1"/>
            <c:showCatName val="0"/>
            <c:showSerName val="0"/>
            <c:showPercent val="1"/>
            <c:showBubbleSize val="0"/>
            <c:separator>
</c:separator>
            <c:showLeaderLines val="1"/>
            <c:extLst>
              <c:ext xmlns:c15="http://schemas.microsoft.com/office/drawing/2012/chart" uri="{CE6537A1-D6FC-4f65-9D91-7224C49458BB}"/>
            </c:extLst>
          </c:dLbls>
          <c:cat>
            <c:strRef>
              <c:f>Formulas!$BT$143:$BT$146</c:f>
              <c:strCache>
                <c:ptCount val="4"/>
                <c:pt idx="0">
                  <c:v>Emergency Shelter</c:v>
                </c:pt>
                <c:pt idx="1">
                  <c:v>Transitional Housing</c:v>
                </c:pt>
                <c:pt idx="2">
                  <c:v>Rapid Re-Housing</c:v>
                </c:pt>
                <c:pt idx="3">
                  <c:v>Permanent Supportive Housing</c:v>
                </c:pt>
              </c:strCache>
            </c:strRef>
          </c:cat>
          <c:val>
            <c:numRef>
              <c:f>Formulas!$BU$143:$BU$146</c:f>
              <c:numCache>
                <c:formatCode>"$"#,##0</c:formatCode>
                <c:ptCount val="4"/>
                <c:pt idx="0">
                  <c:v>2000000</c:v>
                </c:pt>
                <c:pt idx="1">
                  <c:v>1800000</c:v>
                </c:pt>
                <c:pt idx="2">
                  <c:v>645000</c:v>
                </c:pt>
                <c:pt idx="3">
                  <c:v>2500000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59108818587546974"/>
          <c:y val="0.71223020272517512"/>
          <c:w val="0.40497625147249616"/>
          <c:h val="0.28365060476622883"/>
        </c:manualLayout>
      </c:layout>
      <c:overlay val="0"/>
    </c:legend>
    <c:plotVisOnly val="1"/>
    <c:dispBlanksAs val="zero"/>
    <c:showDLblsOverMax val="0"/>
  </c:chart>
  <c:spPr>
    <a:solidFill>
      <a:srgbClr val="C0504D">
        <a:lumMod val="20000"/>
        <a:lumOff val="80000"/>
        <a:alpha val="50000"/>
      </a:srgbClr>
    </a:solidFill>
  </c:spPr>
  <c:printSettings>
    <c:headerFooter/>
    <c:pageMargins b="0.75000000000000455" l="0.70000000000000062" r="0.70000000000000062" t="0.75000000000000455" header="0.30000000000000032" footer="0.30000000000000032"/>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r">
              <a:defRPr sz="1200"/>
            </a:pPr>
            <a:r>
              <a:rPr lang="en-US" sz="1200"/>
              <a:t>27B. Annual</a:t>
            </a:r>
            <a:r>
              <a:rPr lang="en-US" sz="1200" baseline="0"/>
              <a:t> </a:t>
            </a:r>
            <a:r>
              <a:rPr lang="en-US" sz="1200"/>
              <a:t>System Investments </a:t>
            </a:r>
          </a:p>
          <a:p>
            <a:pPr algn="r">
              <a:defRPr sz="1200"/>
            </a:pPr>
            <a:r>
              <a:rPr lang="en-US" sz="1200"/>
              <a:t>Family Households</a:t>
            </a:r>
          </a:p>
        </c:rich>
      </c:tx>
      <c:layout>
        <c:manualLayout>
          <c:xMode val="edge"/>
          <c:yMode val="edge"/>
          <c:x val="0.51823600174978057"/>
          <c:y val="3.2380954462325091E-2"/>
        </c:manualLayout>
      </c:layout>
      <c:overlay val="0"/>
    </c:title>
    <c:autoTitleDeleted val="0"/>
    <c:plotArea>
      <c:layout>
        <c:manualLayout>
          <c:layoutTarget val="inner"/>
          <c:xMode val="edge"/>
          <c:yMode val="edge"/>
          <c:x val="9.5735783027121615E-2"/>
          <c:y val="0.14326441544363921"/>
          <c:w val="0.48423797025371834"/>
          <c:h val="0.80640450841959765"/>
        </c:manualLayout>
      </c:layout>
      <c:pieChart>
        <c:varyColors val="1"/>
        <c:ser>
          <c:idx val="0"/>
          <c:order val="0"/>
          <c:dLbls>
            <c:spPr>
              <a:noFill/>
              <a:ln>
                <a:noFill/>
              </a:ln>
              <a:effectLst/>
            </c:spPr>
            <c:txPr>
              <a:bodyPr/>
              <a:lstStyle/>
              <a:p>
                <a:pPr>
                  <a:defRPr sz="1100" b="1"/>
                </a:pPr>
                <a:endParaRPr lang="en-US"/>
              </a:p>
            </c:txPr>
            <c:showLegendKey val="0"/>
            <c:showVal val="1"/>
            <c:showCatName val="0"/>
            <c:showSerName val="0"/>
            <c:showPercent val="1"/>
            <c:showBubbleSize val="0"/>
            <c:separator>
</c:separator>
            <c:showLeaderLines val="1"/>
            <c:extLst>
              <c:ext xmlns:c15="http://schemas.microsoft.com/office/drawing/2012/chart" uri="{CE6537A1-D6FC-4f65-9D91-7224C49458BB}"/>
            </c:extLst>
          </c:dLbls>
          <c:cat>
            <c:strRef>
              <c:f>Formulas!$BT$143:$BT$146</c:f>
              <c:strCache>
                <c:ptCount val="4"/>
                <c:pt idx="0">
                  <c:v>Emergency Shelter</c:v>
                </c:pt>
                <c:pt idx="1">
                  <c:v>Transitional Housing</c:v>
                </c:pt>
                <c:pt idx="2">
                  <c:v>Rapid Re-Housing</c:v>
                </c:pt>
                <c:pt idx="3">
                  <c:v>Permanent Supportive Housing</c:v>
                </c:pt>
              </c:strCache>
            </c:strRef>
          </c:cat>
          <c:val>
            <c:numRef>
              <c:f>Formulas!$BV$143:$BV$146</c:f>
              <c:numCache>
                <c:formatCode>"$"#,##0</c:formatCode>
                <c:ptCount val="4"/>
                <c:pt idx="0">
                  <c:v>1200000</c:v>
                </c:pt>
                <c:pt idx="1">
                  <c:v>3000000</c:v>
                </c:pt>
                <c:pt idx="2">
                  <c:v>850000</c:v>
                </c:pt>
                <c:pt idx="3">
                  <c:v>1500000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0477570219566701"/>
          <c:y val="0.72148190400012235"/>
          <c:w val="0.39224514219373274"/>
          <c:h val="0.27445936736575505"/>
        </c:manualLayout>
      </c:layout>
      <c:overlay val="0"/>
      <c:txPr>
        <a:bodyPr/>
        <a:lstStyle/>
        <a:p>
          <a:pPr rtl="0">
            <a:defRPr/>
          </a:pPr>
          <a:endParaRPr lang="en-US"/>
        </a:p>
      </c:txPr>
    </c:legend>
    <c:plotVisOnly val="1"/>
    <c:dispBlanksAs val="zero"/>
    <c:showDLblsOverMax val="0"/>
  </c:chart>
  <c:spPr>
    <a:solidFill>
      <a:srgbClr val="FFFF99">
        <a:alpha val="50000"/>
      </a:srgbClr>
    </a:solidFill>
  </c:spPr>
  <c:printSettings>
    <c:headerFooter/>
    <c:pageMargins b="0.75000000000000477" l="0.70000000000000062" r="0.70000000000000062" t="0.75000000000000477" header="0.30000000000000032" footer="0.30000000000000032"/>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r">
              <a:defRPr sz="1200"/>
            </a:pPr>
            <a:r>
              <a:rPr lang="en-US" sz="1200"/>
              <a:t>27C. Annual System Investments</a:t>
            </a:r>
          </a:p>
          <a:p>
            <a:pPr algn="r">
              <a:defRPr sz="1200"/>
            </a:pPr>
            <a:r>
              <a:rPr lang="en-US" sz="1200"/>
              <a:t>All Households</a:t>
            </a:r>
          </a:p>
        </c:rich>
      </c:tx>
      <c:layout>
        <c:manualLayout>
          <c:xMode val="edge"/>
          <c:yMode val="edge"/>
          <c:x val="0.51823600174978057"/>
          <c:y val="3.7006805099800012E-2"/>
        </c:manualLayout>
      </c:layout>
      <c:overlay val="0"/>
    </c:title>
    <c:autoTitleDeleted val="0"/>
    <c:plotArea>
      <c:layout>
        <c:manualLayout>
          <c:layoutTarget val="inner"/>
          <c:xMode val="edge"/>
          <c:yMode val="edge"/>
          <c:x val="9.5735783027121615E-2"/>
          <c:y val="0.14326441544363921"/>
          <c:w val="0.48423797025371834"/>
          <c:h val="0.80640450841959765"/>
        </c:manualLayout>
      </c:layout>
      <c:pieChart>
        <c:varyColors val="1"/>
        <c:ser>
          <c:idx val="0"/>
          <c:order val="0"/>
          <c:dLbls>
            <c:spPr>
              <a:noFill/>
              <a:ln>
                <a:noFill/>
              </a:ln>
              <a:effectLst/>
            </c:spPr>
            <c:txPr>
              <a:bodyPr/>
              <a:lstStyle/>
              <a:p>
                <a:pPr>
                  <a:defRPr sz="1100" b="1"/>
                </a:pPr>
                <a:endParaRPr lang="en-US"/>
              </a:p>
            </c:txPr>
            <c:showLegendKey val="0"/>
            <c:showVal val="1"/>
            <c:showCatName val="0"/>
            <c:showSerName val="0"/>
            <c:showPercent val="1"/>
            <c:showBubbleSize val="0"/>
            <c:separator>
</c:separator>
            <c:showLeaderLines val="1"/>
            <c:extLst>
              <c:ext xmlns:c15="http://schemas.microsoft.com/office/drawing/2012/chart" uri="{CE6537A1-D6FC-4f65-9D91-7224C49458BB}"/>
            </c:extLst>
          </c:dLbls>
          <c:cat>
            <c:strRef>
              <c:f>Formulas!$BT$143:$BT$146</c:f>
              <c:strCache>
                <c:ptCount val="4"/>
                <c:pt idx="0">
                  <c:v>Emergency Shelter</c:v>
                </c:pt>
                <c:pt idx="1">
                  <c:v>Transitional Housing</c:v>
                </c:pt>
                <c:pt idx="2">
                  <c:v>Rapid Re-Housing</c:v>
                </c:pt>
                <c:pt idx="3">
                  <c:v>Permanent Supportive Housing</c:v>
                </c:pt>
              </c:strCache>
            </c:strRef>
          </c:cat>
          <c:val>
            <c:numRef>
              <c:f>Formulas!$BW$143:$BW$146</c:f>
              <c:numCache>
                <c:formatCode>"$"#,##0</c:formatCode>
                <c:ptCount val="4"/>
                <c:pt idx="0">
                  <c:v>3200000</c:v>
                </c:pt>
                <c:pt idx="1">
                  <c:v>4800000</c:v>
                </c:pt>
                <c:pt idx="2">
                  <c:v>1495000</c:v>
                </c:pt>
                <c:pt idx="3">
                  <c:v>4000000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0626522446745945"/>
          <c:y val="0.7538628584624476"/>
          <c:w val="0.39095699714720333"/>
          <c:h val="0.24207841290342791"/>
        </c:manualLayout>
      </c:layout>
      <c:overlay val="0"/>
      <c:txPr>
        <a:bodyPr/>
        <a:lstStyle/>
        <a:p>
          <a:pPr rtl="0">
            <a:defRPr/>
          </a:pPr>
          <a:endParaRPr lang="en-US"/>
        </a:p>
      </c:txPr>
    </c:legend>
    <c:plotVisOnly val="1"/>
    <c:dispBlanksAs val="zero"/>
    <c:showDLblsOverMax val="0"/>
  </c:chart>
  <c:spPr>
    <a:solidFill>
      <a:sysClr val="window" lastClr="FFFFFF">
        <a:lumMod val="95000"/>
        <a:alpha val="50000"/>
      </a:sysClr>
    </a:solidFill>
  </c:spPr>
  <c:printSettings>
    <c:headerFooter/>
    <c:pageMargins b="0.75000000000000477" l="0.70000000000000062" r="0.70000000000000062" t="0.75000000000000477" header="0.30000000000000032" footer="0.30000000000000032"/>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Formulas!$BS$75</c:f>
          <c:strCache>
            <c:ptCount val="1"/>
            <c:pt idx="0">
              <c:v>24A. Rate of Return to Homelessness
Single Adults</c:v>
            </c:pt>
          </c:strCache>
        </c:strRef>
      </c:tx>
      <c:overlay val="0"/>
      <c:txPr>
        <a:bodyPr/>
        <a:lstStyle/>
        <a:p>
          <a:pPr>
            <a:defRPr sz="1200"/>
          </a:pPr>
          <a:endParaRPr lang="en-US"/>
        </a:p>
      </c:txPr>
    </c:title>
    <c:autoTitleDeleted val="0"/>
    <c:plotArea>
      <c:layout>
        <c:manualLayout>
          <c:layoutTarget val="inner"/>
          <c:xMode val="edge"/>
          <c:yMode val="edge"/>
          <c:x val="0.10593285214348212"/>
          <c:y val="0.25130796150481455"/>
          <c:w val="0.86351159230096242"/>
          <c:h val="0.51100904053660001"/>
        </c:manualLayout>
      </c:layout>
      <c:barChart>
        <c:barDir val="col"/>
        <c:grouping val="clustered"/>
        <c:varyColors val="0"/>
        <c:ser>
          <c:idx val="0"/>
          <c:order val="0"/>
          <c:tx>
            <c:strRef>
              <c:f>Formulas!$BU$74</c:f>
              <c:strCache>
                <c:ptCount val="1"/>
                <c:pt idx="0">
                  <c:v>Current</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Formulas!$BT$75:$BT$78</c:f>
              <c:strCache>
                <c:ptCount val="4"/>
                <c:pt idx="0">
                  <c:v>ES</c:v>
                </c:pt>
                <c:pt idx="1">
                  <c:v>TH</c:v>
                </c:pt>
                <c:pt idx="2">
                  <c:v>RR</c:v>
                </c:pt>
                <c:pt idx="3">
                  <c:v>All Programs</c:v>
                </c:pt>
              </c:strCache>
            </c:strRef>
          </c:cat>
          <c:val>
            <c:numRef>
              <c:f>Formulas!$BU$75:$BU$78</c:f>
              <c:numCache>
                <c:formatCode>0%</c:formatCode>
                <c:ptCount val="4"/>
                <c:pt idx="0">
                  <c:v>0.14716981132075471</c:v>
                </c:pt>
                <c:pt idx="1">
                  <c:v>7.1428571428571425E-2</c:v>
                </c:pt>
                <c:pt idx="2">
                  <c:v>8.9285714285714288E-2</c:v>
                </c:pt>
                <c:pt idx="3">
                  <c:v>0.10262803234501348</c:v>
                </c:pt>
              </c:numCache>
            </c:numRef>
          </c:val>
        </c:ser>
        <c:ser>
          <c:idx val="1"/>
          <c:order val="1"/>
          <c:tx>
            <c:strRef>
              <c:f>Formulas!$BV$74</c:f>
              <c:strCache>
                <c:ptCount val="1"/>
                <c:pt idx="0">
                  <c:v>New</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Formulas!$BT$75:$BT$78</c:f>
              <c:strCache>
                <c:ptCount val="4"/>
                <c:pt idx="0">
                  <c:v>ES</c:v>
                </c:pt>
                <c:pt idx="1">
                  <c:v>TH</c:v>
                </c:pt>
                <c:pt idx="2">
                  <c:v>RR</c:v>
                </c:pt>
                <c:pt idx="3">
                  <c:v>All Programs</c:v>
                </c:pt>
              </c:strCache>
            </c:strRef>
          </c:cat>
          <c:val>
            <c:numRef>
              <c:f>Formulas!$BV$75:$BV$78</c:f>
              <c:numCache>
                <c:formatCode>0%</c:formatCode>
                <c:ptCount val="4"/>
                <c:pt idx="0">
                  <c:v>0.14716981132075471</c:v>
                </c:pt>
                <c:pt idx="1">
                  <c:v>7.1428571428571425E-2</c:v>
                </c:pt>
                <c:pt idx="2">
                  <c:v>8.9285714285714288E-2</c:v>
                </c:pt>
                <c:pt idx="3">
                  <c:v>0.10262803234501348</c:v>
                </c:pt>
              </c:numCache>
            </c:numRef>
          </c:val>
        </c:ser>
        <c:dLbls>
          <c:showLegendKey val="0"/>
          <c:showVal val="1"/>
          <c:showCatName val="0"/>
          <c:showSerName val="0"/>
          <c:showPercent val="0"/>
          <c:showBubbleSize val="0"/>
        </c:dLbls>
        <c:gapWidth val="75"/>
        <c:axId val="607088096"/>
        <c:axId val="609835816"/>
      </c:barChart>
      <c:catAx>
        <c:axId val="607088096"/>
        <c:scaling>
          <c:orientation val="minMax"/>
        </c:scaling>
        <c:delete val="0"/>
        <c:axPos val="b"/>
        <c:numFmt formatCode="General" sourceLinked="0"/>
        <c:majorTickMark val="none"/>
        <c:minorTickMark val="none"/>
        <c:tickLblPos val="nextTo"/>
        <c:crossAx val="609835816"/>
        <c:crosses val="autoZero"/>
        <c:auto val="1"/>
        <c:lblAlgn val="ctr"/>
        <c:lblOffset val="100"/>
        <c:noMultiLvlLbl val="0"/>
      </c:catAx>
      <c:valAx>
        <c:axId val="609835816"/>
        <c:scaling>
          <c:orientation val="minMax"/>
        </c:scaling>
        <c:delete val="0"/>
        <c:axPos val="l"/>
        <c:majorGridlines/>
        <c:numFmt formatCode="0%" sourceLinked="1"/>
        <c:majorTickMark val="none"/>
        <c:minorTickMark val="none"/>
        <c:tickLblPos val="nextTo"/>
        <c:spPr>
          <a:ln w="9525">
            <a:noFill/>
          </a:ln>
        </c:spPr>
        <c:crossAx val="607088096"/>
        <c:crosses val="autoZero"/>
        <c:crossBetween val="between"/>
      </c:valAx>
      <c:spPr>
        <a:solidFill>
          <a:srgbClr val="C0504D">
            <a:lumMod val="20000"/>
            <a:lumOff val="80000"/>
            <a:alpha val="50000"/>
          </a:srgbClr>
        </a:solidFill>
      </c:spPr>
    </c:plotArea>
    <c:legend>
      <c:legendPos val="b"/>
      <c:overlay val="0"/>
    </c:legend>
    <c:plotVisOnly val="1"/>
    <c:dispBlanksAs val="gap"/>
    <c:showDLblsOverMax val="0"/>
  </c:chart>
  <c:spPr>
    <a:solidFill>
      <a:srgbClr val="C0504D">
        <a:lumMod val="20000"/>
        <a:lumOff val="80000"/>
        <a:alpha val="50000"/>
      </a:srgbClr>
    </a:solidFill>
  </c:spPr>
  <c:printSettings>
    <c:headerFooter/>
    <c:pageMargins b="0.75000000000000333" l="0.70000000000000062" r="0.70000000000000062" t="0.75000000000000333" header="0.30000000000000032" footer="0.30000000000000032"/>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Formulas!$BS$83</c:f>
          <c:strCache>
            <c:ptCount val="1"/>
            <c:pt idx="0">
              <c:v>24B. Rate of Return to Homelessness
Family Households</c:v>
            </c:pt>
          </c:strCache>
        </c:strRef>
      </c:tx>
      <c:overlay val="0"/>
      <c:txPr>
        <a:bodyPr/>
        <a:lstStyle/>
        <a:p>
          <a:pPr>
            <a:defRPr sz="1200"/>
          </a:pPr>
          <a:endParaRPr lang="en-US"/>
        </a:p>
      </c:txPr>
    </c:title>
    <c:autoTitleDeleted val="0"/>
    <c:plotArea>
      <c:layout>
        <c:manualLayout>
          <c:layoutTarget val="inner"/>
          <c:xMode val="edge"/>
          <c:yMode val="edge"/>
          <c:x val="9.1849518810148481E-2"/>
          <c:y val="0.25130796150481477"/>
          <c:w val="0.87759492563429575"/>
          <c:h val="0.55267570720326664"/>
        </c:manualLayout>
      </c:layout>
      <c:barChart>
        <c:barDir val="col"/>
        <c:grouping val="clustered"/>
        <c:varyColors val="0"/>
        <c:ser>
          <c:idx val="0"/>
          <c:order val="0"/>
          <c:tx>
            <c:strRef>
              <c:f>Formulas!$BU$82</c:f>
              <c:strCache>
                <c:ptCount val="1"/>
                <c:pt idx="0">
                  <c:v>Current</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Formulas!$BT$83:$BT$86</c:f>
              <c:strCache>
                <c:ptCount val="4"/>
                <c:pt idx="0">
                  <c:v>ES</c:v>
                </c:pt>
                <c:pt idx="1">
                  <c:v>TH</c:v>
                </c:pt>
                <c:pt idx="2">
                  <c:v>RR</c:v>
                </c:pt>
                <c:pt idx="3">
                  <c:v>All Programs</c:v>
                </c:pt>
              </c:strCache>
            </c:strRef>
          </c:cat>
          <c:val>
            <c:numRef>
              <c:f>Formulas!$BU$83:$BU$86</c:f>
              <c:numCache>
                <c:formatCode>0%</c:formatCode>
                <c:ptCount val="4"/>
                <c:pt idx="0">
                  <c:v>0.10948905109489052</c:v>
                </c:pt>
                <c:pt idx="1">
                  <c:v>8.8607594936708861E-2</c:v>
                </c:pt>
                <c:pt idx="2">
                  <c:v>3.8297872340425532E-2</c:v>
                </c:pt>
                <c:pt idx="3">
                  <c:v>7.879817279067497E-2</c:v>
                </c:pt>
              </c:numCache>
            </c:numRef>
          </c:val>
        </c:ser>
        <c:ser>
          <c:idx val="1"/>
          <c:order val="1"/>
          <c:tx>
            <c:strRef>
              <c:f>Formulas!$BV$82</c:f>
              <c:strCache>
                <c:ptCount val="1"/>
                <c:pt idx="0">
                  <c:v>New</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Formulas!$BT$83:$BT$86</c:f>
              <c:strCache>
                <c:ptCount val="4"/>
                <c:pt idx="0">
                  <c:v>ES</c:v>
                </c:pt>
                <c:pt idx="1">
                  <c:v>TH</c:v>
                </c:pt>
                <c:pt idx="2">
                  <c:v>RR</c:v>
                </c:pt>
                <c:pt idx="3">
                  <c:v>All Programs</c:v>
                </c:pt>
              </c:strCache>
            </c:strRef>
          </c:cat>
          <c:val>
            <c:numRef>
              <c:f>Formulas!$BV$83:$BV$86</c:f>
              <c:numCache>
                <c:formatCode>0%</c:formatCode>
                <c:ptCount val="4"/>
                <c:pt idx="0">
                  <c:v>0.10948905109489052</c:v>
                </c:pt>
                <c:pt idx="1">
                  <c:v>8.8607594936708861E-2</c:v>
                </c:pt>
                <c:pt idx="2">
                  <c:v>3.8297872340425532E-2</c:v>
                </c:pt>
                <c:pt idx="3">
                  <c:v>7.879817279067497E-2</c:v>
                </c:pt>
              </c:numCache>
            </c:numRef>
          </c:val>
        </c:ser>
        <c:dLbls>
          <c:showLegendKey val="0"/>
          <c:showVal val="1"/>
          <c:showCatName val="0"/>
          <c:showSerName val="0"/>
          <c:showPercent val="0"/>
          <c:showBubbleSize val="0"/>
        </c:dLbls>
        <c:gapWidth val="75"/>
        <c:axId val="609845224"/>
        <c:axId val="609838952"/>
      </c:barChart>
      <c:catAx>
        <c:axId val="609845224"/>
        <c:scaling>
          <c:orientation val="minMax"/>
        </c:scaling>
        <c:delete val="0"/>
        <c:axPos val="b"/>
        <c:numFmt formatCode="General" sourceLinked="0"/>
        <c:majorTickMark val="none"/>
        <c:minorTickMark val="none"/>
        <c:tickLblPos val="nextTo"/>
        <c:crossAx val="609838952"/>
        <c:crosses val="autoZero"/>
        <c:auto val="1"/>
        <c:lblAlgn val="ctr"/>
        <c:lblOffset val="100"/>
        <c:noMultiLvlLbl val="0"/>
      </c:catAx>
      <c:valAx>
        <c:axId val="609838952"/>
        <c:scaling>
          <c:orientation val="minMax"/>
        </c:scaling>
        <c:delete val="0"/>
        <c:axPos val="l"/>
        <c:majorGridlines/>
        <c:numFmt formatCode="0%" sourceLinked="1"/>
        <c:majorTickMark val="none"/>
        <c:minorTickMark val="none"/>
        <c:tickLblPos val="nextTo"/>
        <c:crossAx val="609845224"/>
        <c:crosses val="autoZero"/>
        <c:crossBetween val="between"/>
      </c:valAx>
      <c:spPr>
        <a:solidFill>
          <a:srgbClr val="FFFF99">
            <a:alpha val="50000"/>
          </a:srgbClr>
        </a:solidFill>
      </c:spPr>
    </c:plotArea>
    <c:legend>
      <c:legendPos val="b"/>
      <c:overlay val="0"/>
    </c:legend>
    <c:plotVisOnly val="1"/>
    <c:dispBlanksAs val="gap"/>
    <c:showDLblsOverMax val="0"/>
  </c:chart>
  <c:spPr>
    <a:solidFill>
      <a:srgbClr val="FFFF99">
        <a:alpha val="50000"/>
      </a:srgbClr>
    </a:solidFill>
  </c:spPr>
  <c:printSettings>
    <c:headerFooter/>
    <c:pageMargins b="0.75000000000000333" l="0.70000000000000062" r="0.70000000000000062" t="0.75000000000000333" header="0.30000000000000032" footer="0.30000000000000032"/>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Formulas!$BS$91</c:f>
          <c:strCache>
            <c:ptCount val="1"/>
            <c:pt idx="0">
              <c:v>24C. Rate of Return to Homelessness
All Households</c:v>
            </c:pt>
          </c:strCache>
        </c:strRef>
      </c:tx>
      <c:overlay val="0"/>
      <c:txPr>
        <a:bodyPr/>
        <a:lstStyle/>
        <a:p>
          <a:pPr>
            <a:defRPr sz="1200"/>
          </a:pPr>
          <a:endParaRPr lang="en-US"/>
        </a:p>
      </c:txPr>
    </c:title>
    <c:autoTitleDeleted val="0"/>
    <c:plotArea>
      <c:layout>
        <c:manualLayout>
          <c:layoutTarget val="inner"/>
          <c:xMode val="edge"/>
          <c:yMode val="edge"/>
          <c:x val="7.7766185476815422E-2"/>
          <c:y val="0.25130796150481477"/>
          <c:w val="0.89167825896762909"/>
          <c:h val="0.56193496646252561"/>
        </c:manualLayout>
      </c:layout>
      <c:barChart>
        <c:barDir val="col"/>
        <c:grouping val="clustered"/>
        <c:varyColors val="0"/>
        <c:ser>
          <c:idx val="0"/>
          <c:order val="0"/>
          <c:tx>
            <c:strRef>
              <c:f>Formulas!$BU$90</c:f>
              <c:strCache>
                <c:ptCount val="1"/>
                <c:pt idx="0">
                  <c:v>Current</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Formulas!$BT$91:$BT$94</c:f>
              <c:strCache>
                <c:ptCount val="4"/>
                <c:pt idx="0">
                  <c:v>ES</c:v>
                </c:pt>
                <c:pt idx="1">
                  <c:v>TH</c:v>
                </c:pt>
                <c:pt idx="2">
                  <c:v>RR</c:v>
                </c:pt>
                <c:pt idx="3">
                  <c:v>All Programs</c:v>
                </c:pt>
              </c:strCache>
            </c:strRef>
          </c:cat>
          <c:val>
            <c:numRef>
              <c:f>Formulas!$BU$91:$BU$94</c:f>
              <c:numCache>
                <c:formatCode>0%</c:formatCode>
                <c:ptCount val="4"/>
                <c:pt idx="0">
                  <c:v>0.13432835820895522</c:v>
                </c:pt>
                <c:pt idx="1">
                  <c:v>8.203125E-2</c:v>
                </c:pt>
                <c:pt idx="2">
                  <c:v>5.4755043227665709E-2</c:v>
                </c:pt>
                <c:pt idx="3">
                  <c:v>9.0371550478873644E-2</c:v>
                </c:pt>
              </c:numCache>
            </c:numRef>
          </c:val>
        </c:ser>
        <c:ser>
          <c:idx val="1"/>
          <c:order val="1"/>
          <c:tx>
            <c:strRef>
              <c:f>Formulas!$BV$90</c:f>
              <c:strCache>
                <c:ptCount val="1"/>
                <c:pt idx="0">
                  <c:v>New</c:v>
                </c:pt>
              </c:strCache>
            </c:strRef>
          </c:tx>
          <c:invertIfNegative val="0"/>
          <c:dLbls>
            <c:numFmt formatCode="#%;;;" sourceLinked="0"/>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Formulas!$BT$91:$BT$94</c:f>
              <c:strCache>
                <c:ptCount val="4"/>
                <c:pt idx="0">
                  <c:v>ES</c:v>
                </c:pt>
                <c:pt idx="1">
                  <c:v>TH</c:v>
                </c:pt>
                <c:pt idx="2">
                  <c:v>RR</c:v>
                </c:pt>
                <c:pt idx="3">
                  <c:v>All Programs</c:v>
                </c:pt>
              </c:strCache>
            </c:strRef>
          </c:cat>
          <c:val>
            <c:numRef>
              <c:f>Formulas!$BV$91:$BV$94</c:f>
              <c:numCache>
                <c:formatCode>0%</c:formatCode>
                <c:ptCount val="4"/>
                <c:pt idx="0">
                  <c:v>0.13432835820895522</c:v>
                </c:pt>
                <c:pt idx="1">
                  <c:v>8.203125E-2</c:v>
                </c:pt>
                <c:pt idx="2">
                  <c:v>5.4755043227665709E-2</c:v>
                </c:pt>
                <c:pt idx="3">
                  <c:v>9.0371550478873644E-2</c:v>
                </c:pt>
              </c:numCache>
            </c:numRef>
          </c:val>
        </c:ser>
        <c:dLbls>
          <c:showLegendKey val="0"/>
          <c:showVal val="1"/>
          <c:showCatName val="0"/>
          <c:showSerName val="0"/>
          <c:showPercent val="0"/>
          <c:showBubbleSize val="0"/>
        </c:dLbls>
        <c:gapWidth val="75"/>
        <c:axId val="609846008"/>
        <c:axId val="609842088"/>
      </c:barChart>
      <c:catAx>
        <c:axId val="609846008"/>
        <c:scaling>
          <c:orientation val="minMax"/>
        </c:scaling>
        <c:delete val="0"/>
        <c:axPos val="b"/>
        <c:numFmt formatCode="General" sourceLinked="0"/>
        <c:majorTickMark val="none"/>
        <c:minorTickMark val="none"/>
        <c:tickLblPos val="nextTo"/>
        <c:crossAx val="609842088"/>
        <c:crosses val="autoZero"/>
        <c:auto val="1"/>
        <c:lblAlgn val="ctr"/>
        <c:lblOffset val="100"/>
        <c:noMultiLvlLbl val="0"/>
      </c:catAx>
      <c:valAx>
        <c:axId val="609842088"/>
        <c:scaling>
          <c:orientation val="minMax"/>
        </c:scaling>
        <c:delete val="0"/>
        <c:axPos val="l"/>
        <c:majorGridlines/>
        <c:numFmt formatCode="0%" sourceLinked="1"/>
        <c:majorTickMark val="none"/>
        <c:minorTickMark val="none"/>
        <c:tickLblPos val="nextTo"/>
        <c:crossAx val="609846008"/>
        <c:crosses val="autoZero"/>
        <c:crossBetween val="between"/>
      </c:valAx>
      <c:spPr>
        <a:solidFill>
          <a:sysClr val="window" lastClr="FFFFFF">
            <a:lumMod val="95000"/>
            <a:alpha val="50000"/>
          </a:sysClr>
        </a:solidFill>
      </c:spPr>
    </c:plotArea>
    <c:legend>
      <c:legendPos val="b"/>
      <c:layout>
        <c:manualLayout>
          <c:xMode val="edge"/>
          <c:yMode val="edge"/>
          <c:x val="0.38052668416448393"/>
          <c:y val="0.90702354913969052"/>
          <c:w val="0.23894663167104244"/>
          <c:h val="8.3717191601050026E-2"/>
        </c:manualLayout>
      </c:layout>
      <c:overlay val="0"/>
    </c:legend>
    <c:plotVisOnly val="1"/>
    <c:dispBlanksAs val="gap"/>
    <c:showDLblsOverMax val="0"/>
  </c:chart>
  <c:spPr>
    <a:solidFill>
      <a:sysClr val="window" lastClr="FFFFFF">
        <a:lumMod val="95000"/>
        <a:alpha val="50000"/>
      </a:sysClr>
    </a:solidFill>
  </c:spPr>
  <c:printSettings>
    <c:headerFooter/>
    <c:pageMargins b="0.75000000000000333" l="0.70000000000000062" r="0.70000000000000062" t="0.75000000000000333" header="0.30000000000000032" footer="0.30000000000000032"/>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Formulas!$BS$99</c:f>
          <c:strCache>
            <c:ptCount val="1"/>
            <c:pt idx="0">
              <c:v>25A. Change in Permanent Housing Exits that "Stick"
Single Adults</c:v>
            </c:pt>
          </c:strCache>
        </c:strRef>
      </c:tx>
      <c:layout>
        <c:manualLayout>
          <c:xMode val="edge"/>
          <c:yMode val="edge"/>
          <c:x val="2.6377952755905954E-4"/>
          <c:y val="0"/>
        </c:manualLayout>
      </c:layout>
      <c:overlay val="0"/>
      <c:txPr>
        <a:bodyPr/>
        <a:lstStyle/>
        <a:p>
          <a:pPr algn="l">
            <a:defRPr sz="1200"/>
          </a:pPr>
          <a:endParaRPr lang="en-US"/>
        </a:p>
      </c:txPr>
    </c:title>
    <c:autoTitleDeleted val="0"/>
    <c:plotArea>
      <c:layout>
        <c:manualLayout>
          <c:layoutTarget val="inner"/>
          <c:xMode val="edge"/>
          <c:yMode val="edge"/>
          <c:x val="8.6071741032370933E-2"/>
          <c:y val="0.20093759113444268"/>
          <c:w val="0.88337270341207352"/>
          <c:h val="0.57814814814814863"/>
        </c:manualLayout>
      </c:layout>
      <c:barChart>
        <c:barDir val="col"/>
        <c:grouping val="clustered"/>
        <c:varyColors val="0"/>
        <c:ser>
          <c:idx val="0"/>
          <c:order val="0"/>
          <c:tx>
            <c:strRef>
              <c:f>Formulas!$BU$97:$BU$98</c:f>
              <c:strCache>
                <c:ptCount val="2"/>
                <c:pt idx="0">
                  <c:v>Current Returns</c:v>
                </c:pt>
              </c:strCache>
            </c:strRef>
          </c:tx>
          <c:spPr>
            <a:solidFill>
              <a:schemeClr val="accent1">
                <a:lumMod val="40000"/>
                <a:lumOff val="60000"/>
              </a:schemeClr>
            </a:solidFill>
          </c:spPr>
          <c:invertIfNegative val="0"/>
          <c:dLbls>
            <c:delete val="1"/>
          </c:dLbls>
          <c:cat>
            <c:strRef>
              <c:f>Formulas!$BT$99:$BT$110</c:f>
              <c:strCache>
                <c:ptCount val="10"/>
                <c:pt idx="0">
                  <c:v>ES</c:v>
                </c:pt>
                <c:pt idx="3">
                  <c:v>TH</c:v>
                </c:pt>
                <c:pt idx="6">
                  <c:v>RR</c:v>
                </c:pt>
                <c:pt idx="9">
                  <c:v>All Programs</c:v>
                </c:pt>
              </c:strCache>
            </c:strRef>
          </c:cat>
          <c:val>
            <c:numRef>
              <c:f>Formulas!$BU$99:$BU$110</c:f>
              <c:numCache>
                <c:formatCode>General</c:formatCode>
                <c:ptCount val="12"/>
                <c:pt idx="0" formatCode="#,##0">
                  <c:v>265</c:v>
                </c:pt>
                <c:pt idx="3" formatCode="#,##0">
                  <c:v>98</c:v>
                </c:pt>
                <c:pt idx="6" formatCode="#,##0">
                  <c:v>112</c:v>
                </c:pt>
                <c:pt idx="9" formatCode="#,##0">
                  <c:v>475</c:v>
                </c:pt>
              </c:numCache>
            </c:numRef>
          </c:val>
        </c:ser>
        <c:ser>
          <c:idx val="2"/>
          <c:order val="2"/>
          <c:tx>
            <c:strRef>
              <c:f>Formulas!$BW$97:$BW$98</c:f>
              <c:strCache>
                <c:ptCount val="2"/>
                <c:pt idx="0">
                  <c:v>New Returns</c:v>
                </c:pt>
              </c:strCache>
            </c:strRef>
          </c:tx>
          <c:spPr>
            <a:solidFill>
              <a:schemeClr val="accent3">
                <a:lumMod val="40000"/>
                <a:lumOff val="60000"/>
              </a:schemeClr>
            </a:solidFill>
          </c:spPr>
          <c:invertIfNegative val="0"/>
          <c:dLbls>
            <c:dLbl>
              <c:idx val="1"/>
              <c:tx>
                <c:strRef>
                  <c:f>Formulas!$BZ$99</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{0F13DD62-57B6-4E8F-A443-ABAD166C5DF7}</c15:txfldGUID>
                      <c15:f>Formulas!$BZ$99</c15:f>
                      <c15:dlblFieldTableCache>
                        <c:ptCount val="1"/>
                      </c15:dlblFieldTableCache>
                    </c15:dlblFTEntry>
                  </c15:dlblFieldTable>
                  <c15:showDataLabelsRange val="0"/>
                </c:ext>
              </c:extLst>
            </c:dLbl>
            <c:dLbl>
              <c:idx val="4"/>
              <c:tx>
                <c:strRef>
                  <c:f>Formulas!$BZ$102</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{4D3CCD9F-2087-4045-8863-E58DF66800CC}</c15:txfldGUID>
                      <c15:f>Formulas!$BZ$102</c15:f>
                      <c15:dlblFieldTableCache>
                        <c:ptCount val="1"/>
                      </c15:dlblFieldTableCache>
                    </c15:dlblFTEntry>
                  </c15:dlblFieldTable>
                  <c15:showDataLabelsRange val="0"/>
                </c:ext>
              </c:extLst>
            </c:dLbl>
            <c:dLbl>
              <c:idx val="7"/>
              <c:tx>
                <c:strRef>
                  <c:f>Formulas!$BZ$105</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{D42DA746-782D-48B6-8B6A-738FD2850EB8}</c15:txfldGUID>
                      <c15:f>Formulas!$BZ$105</c15:f>
                      <c15:dlblFieldTableCache>
                        <c:ptCount val="1"/>
                      </c15:dlblFieldTableCache>
                    </c15:dlblFTEntry>
                  </c15:dlblFieldTable>
                  <c15:showDataLabelsRange val="0"/>
                </c:ext>
              </c:extLst>
            </c:dLbl>
            <c:dLbl>
              <c:idx val="10"/>
              <c:tx>
                <c:strRef>
                  <c:f>Formulas!$BZ$108</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{AEB9C606-9048-4CB4-9D35-22F8AD951AE7}</c15:txfldGUID>
                      <c15:f>Formulas!$BZ$108</c15:f>
                      <c15:dlblFieldTableCache>
                        <c:ptCount val="1"/>
                      </c15:dlblFieldTableCache>
                    </c15:dlblFTEntry>
                  </c15:dlblFieldTable>
                  <c15:showDataLabelsRange val="0"/>
                </c:ext>
              </c:extLst>
            </c:dLbl>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Formulas!$BT$99:$BT$110</c:f>
              <c:strCache>
                <c:ptCount val="10"/>
                <c:pt idx="0">
                  <c:v>ES</c:v>
                </c:pt>
                <c:pt idx="3">
                  <c:v>TH</c:v>
                </c:pt>
                <c:pt idx="6">
                  <c:v>RR</c:v>
                </c:pt>
                <c:pt idx="9">
                  <c:v>All Programs</c:v>
                </c:pt>
              </c:strCache>
            </c:strRef>
          </c:cat>
          <c:val>
            <c:numRef>
              <c:f>Formulas!$BW$99:$BW$110</c:f>
              <c:numCache>
                <c:formatCode>#,##0</c:formatCode>
                <c:ptCount val="12"/>
                <c:pt idx="1">
                  <c:v>265</c:v>
                </c:pt>
                <c:pt idx="4">
                  <c:v>97.999999999999986</c:v>
                </c:pt>
                <c:pt idx="7">
                  <c:v>112</c:v>
                </c:pt>
                <c:pt idx="10">
                  <c:v>475</c:v>
                </c:pt>
              </c:numCache>
            </c:numRef>
          </c:val>
        </c:ser>
        <c:dLbls>
          <c:showLegendKey val="0"/>
          <c:showVal val="1"/>
          <c:showCatName val="0"/>
          <c:showSerName val="0"/>
          <c:showPercent val="0"/>
          <c:showBubbleSize val="0"/>
        </c:dLbls>
        <c:gapWidth val="0"/>
        <c:overlap val="100"/>
        <c:axId val="609836992"/>
        <c:axId val="609840912"/>
      </c:barChart>
      <c:barChart>
        <c:barDir val="col"/>
        <c:grouping val="clustered"/>
        <c:varyColors val="0"/>
        <c:ser>
          <c:idx val="1"/>
          <c:order val="1"/>
          <c:tx>
            <c:strRef>
              <c:f>Formulas!$BV$97:$BV$98</c:f>
              <c:strCache>
                <c:ptCount val="2"/>
                <c:pt idx="0">
                  <c:v>Current PH Exits that "Stick"</c:v>
                </c:pt>
              </c:strCache>
            </c:strRef>
          </c:tx>
          <c:spPr>
            <a:solidFill>
              <a:schemeClr val="accent1">
                <a:lumMod val="75000"/>
              </a:schemeClr>
            </a:solidFill>
          </c:spPr>
          <c:invertIfNegative val="0"/>
          <c:cat>
            <c:strRef>
              <c:f>Formulas!$BT$99:$BT$110</c:f>
              <c:strCache>
                <c:ptCount val="10"/>
                <c:pt idx="0">
                  <c:v>ES</c:v>
                </c:pt>
                <c:pt idx="3">
                  <c:v>TH</c:v>
                </c:pt>
                <c:pt idx="6">
                  <c:v>RR</c:v>
                </c:pt>
                <c:pt idx="9">
                  <c:v>All Programs</c:v>
                </c:pt>
              </c:strCache>
            </c:strRef>
          </c:cat>
          <c:val>
            <c:numRef>
              <c:f>Formulas!$BV$99:$BV$110</c:f>
              <c:numCache>
                <c:formatCode>General</c:formatCode>
                <c:ptCount val="12"/>
                <c:pt idx="0" formatCode="#,##0">
                  <c:v>226</c:v>
                </c:pt>
                <c:pt idx="3" formatCode="#,##0">
                  <c:v>91</c:v>
                </c:pt>
                <c:pt idx="6" formatCode="#,##0">
                  <c:v>102</c:v>
                </c:pt>
                <c:pt idx="9" formatCode="#,##0">
                  <c:v>419</c:v>
                </c:pt>
              </c:numCache>
            </c:numRef>
          </c:val>
        </c:ser>
        <c:ser>
          <c:idx val="3"/>
          <c:order val="3"/>
          <c:tx>
            <c:strRef>
              <c:f>Formulas!$BX$97:$BX$98</c:f>
              <c:strCache>
                <c:ptCount val="2"/>
                <c:pt idx="0">
                  <c:v>New PH Exits that "Stick"</c:v>
                </c:pt>
              </c:strCache>
            </c:strRef>
          </c:tx>
          <c:spPr>
            <a:solidFill>
              <a:srgbClr val="9BBB59"/>
            </a:solidFill>
          </c:spPr>
          <c:invertIfNegative val="0"/>
          <c:cat>
            <c:strRef>
              <c:f>Formulas!$BT$99:$BT$110</c:f>
              <c:strCache>
                <c:ptCount val="10"/>
                <c:pt idx="0">
                  <c:v>ES</c:v>
                </c:pt>
                <c:pt idx="3">
                  <c:v>TH</c:v>
                </c:pt>
                <c:pt idx="6">
                  <c:v>RR</c:v>
                </c:pt>
                <c:pt idx="9">
                  <c:v>All Programs</c:v>
                </c:pt>
              </c:strCache>
            </c:strRef>
          </c:cat>
          <c:val>
            <c:numRef>
              <c:f>Formulas!$BX$99:$BX$110</c:f>
              <c:numCache>
                <c:formatCode>#,##0</c:formatCode>
                <c:ptCount val="12"/>
                <c:pt idx="1">
                  <c:v>226</c:v>
                </c:pt>
                <c:pt idx="4">
                  <c:v>90.999999999999986</c:v>
                </c:pt>
                <c:pt idx="7">
                  <c:v>102</c:v>
                </c:pt>
                <c:pt idx="10">
                  <c:v>419</c:v>
                </c:pt>
              </c:numCache>
            </c:numRef>
          </c:val>
        </c:ser>
        <c:dLbls>
          <c:showLegendKey val="0"/>
          <c:showVal val="0"/>
          <c:showCatName val="0"/>
          <c:showSerName val="0"/>
          <c:showPercent val="0"/>
          <c:showBubbleSize val="0"/>
        </c:dLbls>
        <c:gapWidth val="0"/>
        <c:overlap val="100"/>
        <c:axId val="609843656"/>
        <c:axId val="609842872"/>
      </c:barChart>
      <c:catAx>
        <c:axId val="609836992"/>
        <c:scaling>
          <c:orientation val="minMax"/>
        </c:scaling>
        <c:delete val="0"/>
        <c:axPos val="b"/>
        <c:numFmt formatCode="General" sourceLinked="0"/>
        <c:majorTickMark val="out"/>
        <c:minorTickMark val="none"/>
        <c:tickLblPos val="nextTo"/>
        <c:crossAx val="609840912"/>
        <c:crosses val="autoZero"/>
        <c:auto val="1"/>
        <c:lblAlgn val="ctr"/>
        <c:lblOffset val="100"/>
        <c:noMultiLvlLbl val="0"/>
      </c:catAx>
      <c:valAx>
        <c:axId val="609840912"/>
        <c:scaling>
          <c:orientation val="minMax"/>
        </c:scaling>
        <c:delete val="0"/>
        <c:axPos val="l"/>
        <c:majorGridlines/>
        <c:numFmt formatCode="#,##0" sourceLinked="1"/>
        <c:majorTickMark val="out"/>
        <c:minorTickMark val="none"/>
        <c:tickLblPos val="nextTo"/>
        <c:crossAx val="609836992"/>
        <c:crosses val="autoZero"/>
        <c:crossBetween val="between"/>
      </c:valAx>
      <c:valAx>
        <c:axId val="609842872"/>
        <c:scaling>
          <c:orientation val="minMax"/>
        </c:scaling>
        <c:delete val="1"/>
        <c:axPos val="r"/>
        <c:numFmt formatCode="#,##0" sourceLinked="1"/>
        <c:majorTickMark val="out"/>
        <c:minorTickMark val="none"/>
        <c:tickLblPos val="none"/>
        <c:crossAx val="609843656"/>
        <c:crosses val="max"/>
        <c:crossBetween val="between"/>
      </c:valAx>
      <c:catAx>
        <c:axId val="609843656"/>
        <c:scaling>
          <c:orientation val="minMax"/>
        </c:scaling>
        <c:delete val="1"/>
        <c:axPos val="b"/>
        <c:numFmt formatCode="General" sourceLinked="1"/>
        <c:majorTickMark val="out"/>
        <c:minorTickMark val="none"/>
        <c:tickLblPos val="none"/>
        <c:crossAx val="609842872"/>
        <c:crosses val="autoZero"/>
        <c:auto val="1"/>
        <c:lblAlgn val="ctr"/>
        <c:lblOffset val="100"/>
        <c:noMultiLvlLbl val="0"/>
      </c:catAx>
      <c:spPr>
        <a:solidFill>
          <a:srgbClr val="C0504D">
            <a:lumMod val="20000"/>
            <a:lumOff val="80000"/>
            <a:alpha val="50000"/>
          </a:srgbClr>
        </a:solidFill>
      </c:spPr>
    </c:plotArea>
    <c:legend>
      <c:legendPos val="b"/>
      <c:layout>
        <c:manualLayout>
          <c:xMode val="edge"/>
          <c:yMode val="edge"/>
          <c:x val="2.4875328083989821E-3"/>
          <c:y val="0.87654709827938548"/>
          <c:w val="0.75613604549431324"/>
          <c:h val="0.12345290172061826"/>
        </c:manualLayout>
      </c:layout>
      <c:overlay val="0"/>
    </c:legend>
    <c:plotVisOnly val="1"/>
    <c:dispBlanksAs val="gap"/>
    <c:showDLblsOverMax val="0"/>
  </c:chart>
  <c:spPr>
    <a:solidFill>
      <a:srgbClr val="C0504D">
        <a:lumMod val="20000"/>
        <a:lumOff val="80000"/>
        <a:alpha val="50000"/>
      </a:srgbClr>
    </a:solidFill>
  </c:spPr>
  <c:printSettings>
    <c:headerFooter/>
    <c:pageMargins b="0.75000000000000333" l="0.70000000000000062" r="0.70000000000000062" t="0.750000000000003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sz="1200"/>
            </a:pPr>
            <a:r>
              <a:rPr lang="en-US" sz="1200"/>
              <a:t>1B. Average LOS</a:t>
            </a:r>
          </a:p>
          <a:p>
            <a:pPr>
              <a:defRPr sz="1200"/>
            </a:pPr>
            <a:r>
              <a:rPr lang="en-US" sz="1200"/>
              <a:t>Family Households</a:t>
            </a:r>
          </a:p>
        </c:rich>
      </c:tx>
      <c:layout>
        <c:manualLayout>
          <c:xMode val="edge"/>
          <c:yMode val="edge"/>
          <c:x val="0.39678193314209614"/>
          <c:y val="2.7777688850187603E-2"/>
        </c:manualLayout>
      </c:layout>
      <c:overlay val="0"/>
    </c:title>
    <c:autoTitleDeleted val="0"/>
    <c:plotArea>
      <c:layout/>
      <c:barChart>
        <c:barDir val="col"/>
        <c:grouping val="clustered"/>
        <c:varyColors val="0"/>
        <c:ser>
          <c:idx val="0"/>
          <c:order val="0"/>
          <c:tx>
            <c:strRef>
              <c:f>Formulas!$CJ$3</c:f>
              <c:strCache>
                <c:ptCount val="1"/>
                <c:pt idx="0">
                  <c:v>Average LOS - Family HHs</c:v>
                </c:pt>
              </c:strCache>
            </c:strRef>
          </c:tx>
          <c:invertIfNegative val="0"/>
          <c:dLbls>
            <c:spPr>
              <a:noFill/>
              <a:ln>
                <a:noFill/>
              </a:ln>
              <a:effectLst/>
            </c:spPr>
            <c:txPr>
              <a:bodyPr/>
              <a:lstStyle/>
              <a:p>
                <a:pPr>
                  <a:defRPr sz="1600"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Formulas!$CH$4:$CH$6</c:f>
              <c:strCache>
                <c:ptCount val="3"/>
                <c:pt idx="0">
                  <c:v>Emergency Shelters</c:v>
                </c:pt>
                <c:pt idx="1">
                  <c:v>Transitional Housing</c:v>
                </c:pt>
                <c:pt idx="2">
                  <c:v>Rapid Re-Housing</c:v>
                </c:pt>
              </c:strCache>
            </c:strRef>
          </c:cat>
          <c:val>
            <c:numRef>
              <c:f>Formulas!$CJ$4:$CJ$6</c:f>
              <c:numCache>
                <c:formatCode>#,##0</c:formatCode>
                <c:ptCount val="3"/>
                <c:pt idx="0">
                  <c:v>76.395348837209298</c:v>
                </c:pt>
                <c:pt idx="1">
                  <c:v>307.36842105263156</c:v>
                </c:pt>
                <c:pt idx="2">
                  <c:v>99.545454545454547</c:v>
                </c:pt>
              </c:numCache>
            </c:numRef>
          </c:val>
        </c:ser>
        <c:dLbls>
          <c:showLegendKey val="0"/>
          <c:showVal val="1"/>
          <c:showCatName val="0"/>
          <c:showSerName val="0"/>
          <c:showPercent val="0"/>
          <c:showBubbleSize val="0"/>
        </c:dLbls>
        <c:gapWidth val="75"/>
        <c:overlap val="-25"/>
        <c:axId val="605472304"/>
        <c:axId val="605471520"/>
      </c:barChart>
      <c:catAx>
        <c:axId val="605472304"/>
        <c:scaling>
          <c:orientation val="minMax"/>
        </c:scaling>
        <c:delete val="0"/>
        <c:axPos val="b"/>
        <c:numFmt formatCode="General" sourceLinked="0"/>
        <c:majorTickMark val="none"/>
        <c:minorTickMark val="none"/>
        <c:tickLblPos val="nextTo"/>
        <c:crossAx val="605471520"/>
        <c:crosses val="autoZero"/>
        <c:auto val="1"/>
        <c:lblAlgn val="ctr"/>
        <c:lblOffset val="100"/>
        <c:noMultiLvlLbl val="0"/>
      </c:catAx>
      <c:valAx>
        <c:axId val="605471520"/>
        <c:scaling>
          <c:orientation val="minMax"/>
        </c:scaling>
        <c:delete val="0"/>
        <c:axPos val="l"/>
        <c:majorGridlines/>
        <c:numFmt formatCode="#,##0" sourceLinked="1"/>
        <c:majorTickMark val="none"/>
        <c:minorTickMark val="none"/>
        <c:tickLblPos val="nextTo"/>
        <c:spPr>
          <a:ln w="9525">
            <a:noFill/>
          </a:ln>
        </c:spPr>
        <c:crossAx val="605472304"/>
        <c:crosses val="autoZero"/>
        <c:crossBetween val="between"/>
      </c:valAx>
      <c:spPr>
        <a:solidFill>
          <a:srgbClr val="FFFF99">
            <a:alpha val="25000"/>
          </a:srgbClr>
        </a:solidFill>
      </c:spPr>
    </c:plotArea>
    <c:plotVisOnly val="1"/>
    <c:dispBlanksAs val="gap"/>
    <c:showDLblsOverMax val="0"/>
  </c:chart>
  <c:spPr>
    <a:solidFill>
      <a:srgbClr val="FFFF99">
        <a:alpha val="25000"/>
      </a:srgbClr>
    </a:solidFill>
  </c:spPr>
  <c:printSettings>
    <c:headerFooter/>
    <c:pageMargins b="0.75000000000000189" l="0.70000000000000062" r="0.70000000000000062" t="0.75000000000000189" header="0.30000000000000032" footer="0.30000000000000032"/>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Formulas!$BS$114</c:f>
          <c:strCache>
            <c:ptCount val="1"/>
            <c:pt idx="0">
              <c:v>25B. Change in Permanent Housing Exits that "Stick"
Family Households</c:v>
            </c:pt>
          </c:strCache>
        </c:strRef>
      </c:tx>
      <c:layout>
        <c:manualLayout>
          <c:xMode val="edge"/>
          <c:yMode val="edge"/>
          <c:x val="1.1666666666666802E-3"/>
          <c:y val="4.6296296296296632E-3"/>
        </c:manualLayout>
      </c:layout>
      <c:overlay val="0"/>
      <c:txPr>
        <a:bodyPr/>
        <a:lstStyle/>
        <a:p>
          <a:pPr algn="l">
            <a:defRPr sz="1200"/>
          </a:pPr>
          <a:endParaRPr lang="en-US"/>
        </a:p>
      </c:txPr>
    </c:title>
    <c:autoTitleDeleted val="0"/>
    <c:plotArea>
      <c:layout>
        <c:manualLayout>
          <c:layoutTarget val="inner"/>
          <c:xMode val="edge"/>
          <c:yMode val="edge"/>
          <c:x val="8.6071741032370933E-2"/>
          <c:y val="0.19575240594925633"/>
          <c:w val="0.86396762904636926"/>
          <c:h val="0.56018518518518523"/>
        </c:manualLayout>
      </c:layout>
      <c:barChart>
        <c:barDir val="col"/>
        <c:grouping val="clustered"/>
        <c:varyColors val="0"/>
        <c:ser>
          <c:idx val="0"/>
          <c:order val="0"/>
          <c:tx>
            <c:strRef>
              <c:f>Formulas!$BU$112:$BU$113</c:f>
              <c:strCache>
                <c:ptCount val="2"/>
                <c:pt idx="0">
                  <c:v>Current Returns</c:v>
                </c:pt>
              </c:strCache>
            </c:strRef>
          </c:tx>
          <c:spPr>
            <a:solidFill>
              <a:schemeClr val="accent1">
                <a:lumMod val="40000"/>
                <a:lumOff val="60000"/>
              </a:schemeClr>
            </a:solidFill>
          </c:spPr>
          <c:invertIfNegative val="0"/>
          <c:dLbls>
            <c:delete val="1"/>
          </c:dLbls>
          <c:cat>
            <c:strRef>
              <c:f>Formulas!$BT$114:$BT$125</c:f>
              <c:strCache>
                <c:ptCount val="10"/>
                <c:pt idx="0">
                  <c:v>ES</c:v>
                </c:pt>
                <c:pt idx="3">
                  <c:v>TH</c:v>
                </c:pt>
                <c:pt idx="6">
                  <c:v>RR</c:v>
                </c:pt>
                <c:pt idx="9">
                  <c:v>All Programs</c:v>
                </c:pt>
              </c:strCache>
            </c:strRef>
          </c:cat>
          <c:val>
            <c:numRef>
              <c:f>Formulas!$BU$114:$BU$125</c:f>
              <c:numCache>
                <c:formatCode>General</c:formatCode>
                <c:ptCount val="12"/>
                <c:pt idx="0" formatCode="#,##0">
                  <c:v>137</c:v>
                </c:pt>
                <c:pt idx="3" formatCode="#,##0">
                  <c:v>158</c:v>
                </c:pt>
                <c:pt idx="6" formatCode="#,##0">
                  <c:v>235</c:v>
                </c:pt>
                <c:pt idx="9" formatCode="#,##0">
                  <c:v>530</c:v>
                </c:pt>
              </c:numCache>
            </c:numRef>
          </c:val>
        </c:ser>
        <c:ser>
          <c:idx val="1"/>
          <c:order val="1"/>
          <c:tx>
            <c:strRef>
              <c:f>Formulas!$BV$112:$BV$113</c:f>
              <c:strCache>
                <c:ptCount val="2"/>
                <c:pt idx="0">
                  <c:v>Current PH Exits that "Stick"</c:v>
                </c:pt>
              </c:strCache>
            </c:strRef>
          </c:tx>
          <c:spPr>
            <a:solidFill>
              <a:schemeClr val="accent1">
                <a:lumMod val="75000"/>
              </a:schemeClr>
            </a:solidFill>
          </c:spPr>
          <c:invertIfNegative val="0"/>
          <c:dLbls>
            <c:delete val="1"/>
          </c:dLbls>
          <c:cat>
            <c:strRef>
              <c:f>Formulas!$BT$114:$BT$125</c:f>
              <c:strCache>
                <c:ptCount val="10"/>
                <c:pt idx="0">
                  <c:v>ES</c:v>
                </c:pt>
                <c:pt idx="3">
                  <c:v>TH</c:v>
                </c:pt>
                <c:pt idx="6">
                  <c:v>RR</c:v>
                </c:pt>
                <c:pt idx="9">
                  <c:v>All Programs</c:v>
                </c:pt>
              </c:strCache>
            </c:strRef>
          </c:cat>
          <c:val>
            <c:numRef>
              <c:f>Formulas!$BV$114:$BV$125</c:f>
              <c:numCache>
                <c:formatCode>General</c:formatCode>
                <c:ptCount val="12"/>
                <c:pt idx="0" formatCode="#,##0">
                  <c:v>122</c:v>
                </c:pt>
                <c:pt idx="3" formatCode="#,##0">
                  <c:v>144</c:v>
                </c:pt>
                <c:pt idx="6" formatCode="#,##0">
                  <c:v>226</c:v>
                </c:pt>
                <c:pt idx="9" formatCode="#,##0">
                  <c:v>492</c:v>
                </c:pt>
              </c:numCache>
            </c:numRef>
          </c:val>
        </c:ser>
        <c:ser>
          <c:idx val="2"/>
          <c:order val="2"/>
          <c:tx>
            <c:strRef>
              <c:f>Formulas!$BW$112:$BW$113</c:f>
              <c:strCache>
                <c:ptCount val="2"/>
                <c:pt idx="0">
                  <c:v>New Returns</c:v>
                </c:pt>
              </c:strCache>
            </c:strRef>
          </c:tx>
          <c:spPr>
            <a:solidFill>
              <a:schemeClr val="accent3">
                <a:lumMod val="40000"/>
                <a:lumOff val="60000"/>
              </a:schemeClr>
            </a:solidFill>
          </c:spPr>
          <c:invertIfNegative val="0"/>
          <c:dLbls>
            <c:dLbl>
              <c:idx val="1"/>
              <c:tx>
                <c:strRef>
                  <c:f>Formulas!$BZ$114</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{88EB1D95-86F8-46CE-9F0C-62F9898534C5}</c15:txfldGUID>
                      <c15:f>Formulas!$BZ$114</c15:f>
                      <c15:dlblFieldTableCache>
                        <c:ptCount val="1"/>
                      </c15:dlblFieldTableCache>
                    </c15:dlblFTEntry>
                  </c15:dlblFieldTable>
                  <c15:showDataLabelsRange val="0"/>
                </c:ext>
              </c:extLst>
            </c:dLbl>
            <c:dLbl>
              <c:idx val="4"/>
              <c:tx>
                <c:strRef>
                  <c:f>Formulas!$BZ$120</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{F10A6F3A-3DDB-42CB-843F-8BCB8B3D1A2C}</c15:txfldGUID>
                      <c15:f>Formulas!$BZ$120</c15:f>
                      <c15:dlblFieldTableCache>
                        <c:ptCount val="1"/>
                      </c15:dlblFieldTableCache>
                    </c15:dlblFTEntry>
                  </c15:dlblFieldTable>
                  <c15:showDataLabelsRange val="0"/>
                </c:ext>
              </c:extLst>
            </c:dLbl>
            <c:dLbl>
              <c:idx val="7"/>
              <c:tx>
                <c:strRef>
                  <c:f>Formulas!$BZ$117</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{C99838D8-6E99-4566-B88B-EFA684005EE4}</c15:txfldGUID>
                      <c15:f>Formulas!$BZ$117</c15:f>
                      <c15:dlblFieldTableCache>
                        <c:ptCount val="1"/>
                      </c15:dlblFieldTableCache>
                    </c15:dlblFTEntry>
                  </c15:dlblFieldTable>
                  <c15:showDataLabelsRange val="0"/>
                </c:ext>
              </c:extLst>
            </c:dLbl>
            <c:dLbl>
              <c:idx val="10"/>
              <c:tx>
                <c:strRef>
                  <c:f>Formulas!$BZ$123</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{88B0816D-C55A-4DF0-8DF5-58E8C159F108}</c15:txfldGUID>
                      <c15:f>Formulas!$BZ$123</c15:f>
                      <c15:dlblFieldTableCache>
                        <c:ptCount val="1"/>
                      </c15:dlblFieldTableCache>
                    </c15:dlblFTEntry>
                  </c15:dlblFieldTable>
                  <c15:showDataLabelsRange val="0"/>
                </c:ext>
              </c:extLst>
            </c:dLbl>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Formulas!$BT$114:$BT$125</c:f>
              <c:strCache>
                <c:ptCount val="10"/>
                <c:pt idx="0">
                  <c:v>ES</c:v>
                </c:pt>
                <c:pt idx="3">
                  <c:v>TH</c:v>
                </c:pt>
                <c:pt idx="6">
                  <c:v>RR</c:v>
                </c:pt>
                <c:pt idx="9">
                  <c:v>All Programs</c:v>
                </c:pt>
              </c:strCache>
            </c:strRef>
          </c:cat>
          <c:val>
            <c:numRef>
              <c:f>Formulas!$BW$114:$BW$125</c:f>
              <c:numCache>
                <c:formatCode>#,##0</c:formatCode>
                <c:ptCount val="12"/>
                <c:pt idx="1">
                  <c:v>136.99999999999997</c:v>
                </c:pt>
                <c:pt idx="4">
                  <c:v>158.00000000000003</c:v>
                </c:pt>
                <c:pt idx="7">
                  <c:v>235</c:v>
                </c:pt>
                <c:pt idx="10">
                  <c:v>530</c:v>
                </c:pt>
              </c:numCache>
            </c:numRef>
          </c:val>
        </c:ser>
        <c:dLbls>
          <c:showLegendKey val="0"/>
          <c:showVal val="1"/>
          <c:showCatName val="0"/>
          <c:showSerName val="0"/>
          <c:showPercent val="0"/>
          <c:showBubbleSize val="0"/>
        </c:dLbls>
        <c:gapWidth val="0"/>
        <c:overlap val="100"/>
        <c:axId val="609840520"/>
        <c:axId val="609836600"/>
      </c:barChart>
      <c:barChart>
        <c:barDir val="col"/>
        <c:grouping val="clustered"/>
        <c:varyColors val="0"/>
        <c:ser>
          <c:idx val="3"/>
          <c:order val="3"/>
          <c:tx>
            <c:strRef>
              <c:f>Formulas!$BX$112:$BX$113</c:f>
              <c:strCache>
                <c:ptCount val="2"/>
                <c:pt idx="0">
                  <c:v>New PH Exits that "Stick"</c:v>
                </c:pt>
              </c:strCache>
            </c:strRef>
          </c:tx>
          <c:spPr>
            <a:solidFill>
              <a:schemeClr val="accent3"/>
            </a:solidFill>
          </c:spPr>
          <c:invertIfNegative val="0"/>
          <c:cat>
            <c:strRef>
              <c:f>Formulas!$BT$114:$BT$125</c:f>
              <c:strCache>
                <c:ptCount val="10"/>
                <c:pt idx="0">
                  <c:v>ES</c:v>
                </c:pt>
                <c:pt idx="3">
                  <c:v>TH</c:v>
                </c:pt>
                <c:pt idx="6">
                  <c:v>RR</c:v>
                </c:pt>
                <c:pt idx="9">
                  <c:v>All Programs</c:v>
                </c:pt>
              </c:strCache>
            </c:strRef>
          </c:cat>
          <c:val>
            <c:numRef>
              <c:f>Formulas!$BX$114:$BX$125</c:f>
              <c:numCache>
                <c:formatCode>#,##0</c:formatCode>
                <c:ptCount val="12"/>
                <c:pt idx="1">
                  <c:v>121.99999999999997</c:v>
                </c:pt>
                <c:pt idx="4">
                  <c:v>144.00000000000003</c:v>
                </c:pt>
                <c:pt idx="7">
                  <c:v>226</c:v>
                </c:pt>
                <c:pt idx="10">
                  <c:v>492</c:v>
                </c:pt>
              </c:numCache>
            </c:numRef>
          </c:val>
        </c:ser>
        <c:dLbls>
          <c:showLegendKey val="0"/>
          <c:showVal val="0"/>
          <c:showCatName val="0"/>
          <c:showSerName val="0"/>
          <c:showPercent val="0"/>
          <c:showBubbleSize val="0"/>
        </c:dLbls>
        <c:gapWidth val="0"/>
        <c:overlap val="100"/>
        <c:axId val="609846400"/>
        <c:axId val="609837384"/>
      </c:barChart>
      <c:catAx>
        <c:axId val="609840520"/>
        <c:scaling>
          <c:orientation val="minMax"/>
        </c:scaling>
        <c:delete val="0"/>
        <c:axPos val="b"/>
        <c:numFmt formatCode="General" sourceLinked="0"/>
        <c:majorTickMark val="none"/>
        <c:minorTickMark val="none"/>
        <c:tickLblPos val="nextTo"/>
        <c:crossAx val="609836600"/>
        <c:crosses val="autoZero"/>
        <c:auto val="1"/>
        <c:lblAlgn val="ctr"/>
        <c:lblOffset val="100"/>
        <c:noMultiLvlLbl val="0"/>
      </c:catAx>
      <c:valAx>
        <c:axId val="609836600"/>
        <c:scaling>
          <c:orientation val="minMax"/>
        </c:scaling>
        <c:delete val="0"/>
        <c:axPos val="l"/>
        <c:majorGridlines/>
        <c:numFmt formatCode="#,##0" sourceLinked="1"/>
        <c:majorTickMark val="none"/>
        <c:minorTickMark val="none"/>
        <c:tickLblPos val="nextTo"/>
        <c:spPr>
          <a:ln w="9525">
            <a:noFill/>
          </a:ln>
        </c:spPr>
        <c:crossAx val="609840520"/>
        <c:crosses val="autoZero"/>
        <c:crossBetween val="between"/>
      </c:valAx>
      <c:valAx>
        <c:axId val="609837384"/>
        <c:scaling>
          <c:orientation val="minMax"/>
        </c:scaling>
        <c:delete val="1"/>
        <c:axPos val="r"/>
        <c:numFmt formatCode="General" sourceLinked="1"/>
        <c:majorTickMark val="out"/>
        <c:minorTickMark val="none"/>
        <c:tickLblPos val="none"/>
        <c:crossAx val="609846400"/>
        <c:crosses val="max"/>
        <c:crossBetween val="between"/>
      </c:valAx>
      <c:catAx>
        <c:axId val="609846400"/>
        <c:scaling>
          <c:orientation val="minMax"/>
        </c:scaling>
        <c:delete val="1"/>
        <c:axPos val="b"/>
        <c:numFmt formatCode="General" sourceLinked="1"/>
        <c:majorTickMark val="out"/>
        <c:minorTickMark val="none"/>
        <c:tickLblPos val="none"/>
        <c:crossAx val="609837384"/>
        <c:crosses val="autoZero"/>
        <c:auto val="1"/>
        <c:lblAlgn val="ctr"/>
        <c:lblOffset val="100"/>
        <c:noMultiLvlLbl val="0"/>
      </c:catAx>
      <c:spPr>
        <a:solidFill>
          <a:srgbClr val="FFFFCC">
            <a:alpha val="50000"/>
          </a:srgbClr>
        </a:solidFill>
      </c:spPr>
    </c:plotArea>
    <c:legend>
      <c:legendPos val="b"/>
      <c:layout>
        <c:manualLayout>
          <c:xMode val="edge"/>
          <c:yMode val="edge"/>
          <c:x val="2.487532808398986E-3"/>
          <c:y val="0.86265820939049831"/>
          <c:w val="0.71724715660542815"/>
          <c:h val="0.13734179060950716"/>
        </c:manualLayout>
      </c:layout>
      <c:overlay val="0"/>
    </c:legend>
    <c:plotVisOnly val="1"/>
    <c:dispBlanksAs val="gap"/>
    <c:showDLblsOverMax val="0"/>
  </c:chart>
  <c:spPr>
    <a:solidFill>
      <a:srgbClr val="FFFF99">
        <a:alpha val="50000"/>
      </a:srgbClr>
    </a:solidFill>
  </c:spPr>
  <c:printSettings>
    <c:headerFooter/>
    <c:pageMargins b="0.75000000000000333" l="0.70000000000000062" r="0.70000000000000062" t="0.75000000000000333" header="0.30000000000000032" footer="0.30000000000000032"/>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Formulas!$BS$129</c:f>
          <c:strCache>
            <c:ptCount val="1"/>
            <c:pt idx="0">
              <c:v>25C. Change in Permanent Housing Exits that "Stick"
All Households</c:v>
            </c:pt>
          </c:strCache>
        </c:strRef>
      </c:tx>
      <c:layout>
        <c:manualLayout>
          <c:xMode val="edge"/>
          <c:yMode val="edge"/>
          <c:x val="3.9444444444444492E-3"/>
          <c:y val="4.6296296296296632E-3"/>
        </c:manualLayout>
      </c:layout>
      <c:overlay val="0"/>
      <c:txPr>
        <a:bodyPr/>
        <a:lstStyle/>
        <a:p>
          <a:pPr algn="l">
            <a:defRPr sz="1200"/>
          </a:pPr>
          <a:endParaRPr lang="en-US"/>
        </a:p>
      </c:txPr>
    </c:title>
    <c:autoTitleDeleted val="0"/>
    <c:plotArea>
      <c:layout>
        <c:manualLayout>
          <c:layoutTarget val="inner"/>
          <c:xMode val="edge"/>
          <c:yMode val="edge"/>
          <c:x val="0.10015507436570428"/>
          <c:y val="0.22353018372703512"/>
          <c:w val="0.86928937007874063"/>
          <c:h val="0.55555555555555569"/>
        </c:manualLayout>
      </c:layout>
      <c:barChart>
        <c:barDir val="col"/>
        <c:grouping val="clustered"/>
        <c:varyColors val="0"/>
        <c:ser>
          <c:idx val="1"/>
          <c:order val="0"/>
          <c:tx>
            <c:strRef>
              <c:f>Formulas!$BU$127</c:f>
              <c:strCache>
                <c:ptCount val="1"/>
                <c:pt idx="0">
                  <c:v>Current Returns</c:v>
                </c:pt>
              </c:strCache>
            </c:strRef>
          </c:tx>
          <c:spPr>
            <a:solidFill>
              <a:schemeClr val="accent1">
                <a:lumMod val="40000"/>
                <a:lumOff val="60000"/>
              </a:schemeClr>
            </a:solidFill>
          </c:spPr>
          <c:invertIfNegative val="0"/>
          <c:dLbls>
            <c:delete val="1"/>
          </c:dLbls>
          <c:cat>
            <c:strRef>
              <c:f>Formulas!$BT$128:$BT$140</c:f>
              <c:strCache>
                <c:ptCount val="11"/>
                <c:pt idx="1">
                  <c:v>ES</c:v>
                </c:pt>
                <c:pt idx="4">
                  <c:v>TH</c:v>
                </c:pt>
                <c:pt idx="7">
                  <c:v>RR</c:v>
                </c:pt>
                <c:pt idx="10">
                  <c:v>All Programs</c:v>
                </c:pt>
              </c:strCache>
            </c:strRef>
          </c:cat>
          <c:val>
            <c:numRef>
              <c:f>Formulas!$BU$128:$BU$140</c:f>
              <c:numCache>
                <c:formatCode>#,##0</c:formatCode>
                <c:ptCount val="13"/>
                <c:pt idx="1">
                  <c:v>402</c:v>
                </c:pt>
                <c:pt idx="4">
                  <c:v>256</c:v>
                </c:pt>
                <c:pt idx="7">
                  <c:v>347</c:v>
                </c:pt>
                <c:pt idx="10">
                  <c:v>1005</c:v>
                </c:pt>
              </c:numCache>
            </c:numRef>
          </c:val>
        </c:ser>
        <c:ser>
          <c:idx val="2"/>
          <c:order val="1"/>
          <c:tx>
            <c:strRef>
              <c:f>Formulas!$BV$127</c:f>
              <c:strCache>
                <c:ptCount val="1"/>
                <c:pt idx="0">
                  <c:v>Current PH Exits that "Stick"</c:v>
                </c:pt>
              </c:strCache>
            </c:strRef>
          </c:tx>
          <c:spPr>
            <a:solidFill>
              <a:schemeClr val="accent1">
                <a:lumMod val="75000"/>
              </a:schemeClr>
            </a:solidFill>
          </c:spPr>
          <c:invertIfNegative val="0"/>
          <c:dLbls>
            <c:delete val="1"/>
          </c:dLbls>
          <c:cat>
            <c:strRef>
              <c:f>Formulas!$BT$128:$BT$140</c:f>
              <c:strCache>
                <c:ptCount val="11"/>
                <c:pt idx="1">
                  <c:v>ES</c:v>
                </c:pt>
                <c:pt idx="4">
                  <c:v>TH</c:v>
                </c:pt>
                <c:pt idx="7">
                  <c:v>RR</c:v>
                </c:pt>
                <c:pt idx="10">
                  <c:v>All Programs</c:v>
                </c:pt>
              </c:strCache>
            </c:strRef>
          </c:cat>
          <c:val>
            <c:numRef>
              <c:f>Formulas!$BV$128:$BV$140</c:f>
              <c:numCache>
                <c:formatCode>#,##0</c:formatCode>
                <c:ptCount val="13"/>
                <c:pt idx="1">
                  <c:v>348</c:v>
                </c:pt>
                <c:pt idx="4">
                  <c:v>235</c:v>
                </c:pt>
                <c:pt idx="7">
                  <c:v>328</c:v>
                </c:pt>
                <c:pt idx="10">
                  <c:v>911</c:v>
                </c:pt>
              </c:numCache>
            </c:numRef>
          </c:val>
        </c:ser>
        <c:ser>
          <c:idx val="3"/>
          <c:order val="2"/>
          <c:tx>
            <c:strRef>
              <c:f>Formulas!$BW$127</c:f>
              <c:strCache>
                <c:ptCount val="1"/>
                <c:pt idx="0">
                  <c:v>New Returns</c:v>
                </c:pt>
              </c:strCache>
            </c:strRef>
          </c:tx>
          <c:spPr>
            <a:solidFill>
              <a:schemeClr val="accent3">
                <a:lumMod val="40000"/>
                <a:lumOff val="60000"/>
              </a:schemeClr>
            </a:solidFill>
          </c:spPr>
          <c:invertIfNegative val="0"/>
          <c:dLbls>
            <c:dLbl>
              <c:idx val="2"/>
              <c:tx>
                <c:strRef>
                  <c:f>Formulas!$BZ$129</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{84E9F2F1-E46F-4DFC-BB28-7A05949AFD64}</c15:txfldGUID>
                      <c15:f>Formulas!$BZ$129</c15:f>
                      <c15:dlblFieldTableCache>
                        <c:ptCount val="1"/>
                      </c15:dlblFieldTableCache>
                    </c15:dlblFTEntry>
                  </c15:dlblFieldTable>
                  <c15:showDataLabelsRange val="0"/>
                </c:ext>
              </c:extLst>
            </c:dLbl>
            <c:dLbl>
              <c:idx val="5"/>
              <c:tx>
                <c:strRef>
                  <c:f>Formulas!$BZ$132</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{A03EF9C1-D5E7-4154-8044-2A8C9C73075E}</c15:txfldGUID>
                      <c15:f>Formulas!$BZ$132</c15:f>
                      <c15:dlblFieldTableCache>
                        <c:ptCount val="1"/>
                      </c15:dlblFieldTableCache>
                    </c15:dlblFTEntry>
                  </c15:dlblFieldTable>
                  <c15:showDataLabelsRange val="0"/>
                </c:ext>
              </c:extLst>
            </c:dLbl>
            <c:dLbl>
              <c:idx val="8"/>
              <c:tx>
                <c:strRef>
                  <c:f>Formulas!$BZ$135</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{5F6E57B4-278A-411D-8F77-B4D488893273}</c15:txfldGUID>
                      <c15:f>Formulas!$BZ$135</c15:f>
                      <c15:dlblFieldTableCache>
                        <c:ptCount val="1"/>
                      </c15:dlblFieldTableCache>
                    </c15:dlblFTEntry>
                  </c15:dlblFieldTable>
                  <c15:showDataLabelsRange val="0"/>
                </c:ext>
              </c:extLst>
            </c:dLbl>
            <c:dLbl>
              <c:idx val="11"/>
              <c:tx>
                <c:strRef>
                  <c:f>Formulas!$BZ$138</c:f>
                  <c:strCache>
                    <c:ptCount val="1"/>
                  </c:strCache>
                </c:strRef>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{153202C3-E7C8-4E70-AC81-2CA9D0645C05}</c15:txfldGUID>
                      <c15:f>Formulas!$BZ$138</c15:f>
                      <c15:dlblFieldTableCache>
                        <c:ptCount val="1"/>
                      </c15:dlblFieldTableCache>
                    </c15:dlblFTEntry>
                  </c15:dlblFieldTable>
                  <c15:showDataLabelsRange val="0"/>
                </c:ext>
              </c:extLst>
            </c:dLbl>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Formulas!$BT$128:$BT$140</c:f>
              <c:strCache>
                <c:ptCount val="11"/>
                <c:pt idx="1">
                  <c:v>ES</c:v>
                </c:pt>
                <c:pt idx="4">
                  <c:v>TH</c:v>
                </c:pt>
                <c:pt idx="7">
                  <c:v>RR</c:v>
                </c:pt>
                <c:pt idx="10">
                  <c:v>All Programs</c:v>
                </c:pt>
              </c:strCache>
            </c:strRef>
          </c:cat>
          <c:val>
            <c:numRef>
              <c:f>Formulas!$BW$128:$BW$140</c:f>
              <c:numCache>
                <c:formatCode>General</c:formatCode>
                <c:ptCount val="13"/>
                <c:pt idx="2" formatCode="#,##0">
                  <c:v>402</c:v>
                </c:pt>
                <c:pt idx="5" formatCode="#,##0">
                  <c:v>256</c:v>
                </c:pt>
                <c:pt idx="8" formatCode="#,##0">
                  <c:v>347</c:v>
                </c:pt>
                <c:pt idx="11" formatCode="#,##0">
                  <c:v>1005</c:v>
                </c:pt>
              </c:numCache>
            </c:numRef>
          </c:val>
        </c:ser>
        <c:dLbls>
          <c:showLegendKey val="0"/>
          <c:showVal val="1"/>
          <c:showCatName val="0"/>
          <c:showSerName val="0"/>
          <c:showPercent val="0"/>
          <c:showBubbleSize val="0"/>
        </c:dLbls>
        <c:gapWidth val="0"/>
        <c:overlap val="100"/>
        <c:axId val="609844440"/>
        <c:axId val="609842480"/>
      </c:barChart>
      <c:barChart>
        <c:barDir val="col"/>
        <c:grouping val="clustered"/>
        <c:varyColors val="0"/>
        <c:ser>
          <c:idx val="4"/>
          <c:order val="3"/>
          <c:tx>
            <c:strRef>
              <c:f>Formulas!$BX$127</c:f>
              <c:strCache>
                <c:ptCount val="1"/>
                <c:pt idx="0">
                  <c:v>New PH Exits that "Stick"</c:v>
                </c:pt>
              </c:strCache>
            </c:strRef>
          </c:tx>
          <c:spPr>
            <a:solidFill>
              <a:schemeClr val="accent3"/>
            </a:solidFill>
          </c:spPr>
          <c:invertIfNegative val="0"/>
          <c:cat>
            <c:strRef>
              <c:f>Formulas!$BT$128:$BT$140</c:f>
              <c:strCache>
                <c:ptCount val="11"/>
                <c:pt idx="1">
                  <c:v>ES</c:v>
                </c:pt>
                <c:pt idx="4">
                  <c:v>TH</c:v>
                </c:pt>
                <c:pt idx="7">
                  <c:v>RR</c:v>
                </c:pt>
                <c:pt idx="10">
                  <c:v>All Programs</c:v>
                </c:pt>
              </c:strCache>
            </c:strRef>
          </c:cat>
          <c:val>
            <c:numRef>
              <c:f>Formulas!$BX$128:$BX$140</c:f>
              <c:numCache>
                <c:formatCode>General</c:formatCode>
                <c:ptCount val="13"/>
                <c:pt idx="2" formatCode="#,##0">
                  <c:v>348</c:v>
                </c:pt>
                <c:pt idx="5" formatCode="#,##0">
                  <c:v>235</c:v>
                </c:pt>
                <c:pt idx="8" formatCode="#,##0">
                  <c:v>328</c:v>
                </c:pt>
                <c:pt idx="11" formatCode="#,##0">
                  <c:v>911</c:v>
                </c:pt>
              </c:numCache>
            </c:numRef>
          </c:val>
        </c:ser>
        <c:dLbls>
          <c:showLegendKey val="0"/>
          <c:showVal val="0"/>
          <c:showCatName val="0"/>
          <c:showSerName val="0"/>
          <c:showPercent val="0"/>
          <c:showBubbleSize val="0"/>
        </c:dLbls>
        <c:gapWidth val="0"/>
        <c:overlap val="100"/>
        <c:axId val="609837776"/>
        <c:axId val="609843264"/>
      </c:barChart>
      <c:catAx>
        <c:axId val="609844440"/>
        <c:scaling>
          <c:orientation val="minMax"/>
        </c:scaling>
        <c:delete val="0"/>
        <c:axPos val="b"/>
        <c:numFmt formatCode="General" sourceLinked="0"/>
        <c:majorTickMark val="none"/>
        <c:minorTickMark val="none"/>
        <c:tickLblPos val="nextTo"/>
        <c:crossAx val="609842480"/>
        <c:crosses val="autoZero"/>
        <c:auto val="1"/>
        <c:lblAlgn val="ctr"/>
        <c:lblOffset val="100"/>
        <c:noMultiLvlLbl val="0"/>
      </c:catAx>
      <c:valAx>
        <c:axId val="609842480"/>
        <c:scaling>
          <c:orientation val="minMax"/>
        </c:scaling>
        <c:delete val="0"/>
        <c:axPos val="l"/>
        <c:majorGridlines/>
        <c:numFmt formatCode="General" sourceLinked="1"/>
        <c:majorTickMark val="none"/>
        <c:minorTickMark val="none"/>
        <c:tickLblPos val="nextTo"/>
        <c:spPr>
          <a:ln w="9525">
            <a:noFill/>
          </a:ln>
        </c:spPr>
        <c:crossAx val="609844440"/>
        <c:crosses val="autoZero"/>
        <c:crossBetween val="between"/>
      </c:valAx>
      <c:valAx>
        <c:axId val="609843264"/>
        <c:scaling>
          <c:orientation val="minMax"/>
        </c:scaling>
        <c:delete val="1"/>
        <c:axPos val="r"/>
        <c:numFmt formatCode="General" sourceLinked="1"/>
        <c:majorTickMark val="out"/>
        <c:minorTickMark val="none"/>
        <c:tickLblPos val="none"/>
        <c:crossAx val="609837776"/>
        <c:crosses val="max"/>
        <c:crossBetween val="between"/>
      </c:valAx>
      <c:catAx>
        <c:axId val="609837776"/>
        <c:scaling>
          <c:orientation val="minMax"/>
        </c:scaling>
        <c:delete val="1"/>
        <c:axPos val="b"/>
        <c:numFmt formatCode="General" sourceLinked="1"/>
        <c:majorTickMark val="out"/>
        <c:minorTickMark val="none"/>
        <c:tickLblPos val="none"/>
        <c:crossAx val="609843264"/>
        <c:crosses val="autoZero"/>
        <c:auto val="1"/>
        <c:lblAlgn val="ctr"/>
        <c:lblOffset val="100"/>
        <c:noMultiLvlLbl val="0"/>
      </c:catAx>
      <c:spPr>
        <a:solidFill>
          <a:sysClr val="window" lastClr="FFFFFF">
            <a:lumMod val="95000"/>
            <a:alpha val="50000"/>
          </a:sysClr>
        </a:solidFill>
      </c:spPr>
    </c:plotArea>
    <c:legend>
      <c:legendPos val="b"/>
      <c:layout>
        <c:manualLayout>
          <c:xMode val="edge"/>
          <c:yMode val="edge"/>
          <c:x val="2.487532808398986E-3"/>
          <c:y val="0.86728783902012263"/>
          <c:w val="0.70891382327209163"/>
          <c:h val="0.13271216097987751"/>
        </c:manualLayout>
      </c:layout>
      <c:overlay val="0"/>
    </c:legend>
    <c:plotVisOnly val="1"/>
    <c:dispBlanksAs val="gap"/>
    <c:showDLblsOverMax val="0"/>
  </c:chart>
  <c:spPr>
    <a:solidFill>
      <a:sysClr val="window" lastClr="FFFFFF">
        <a:lumMod val="95000"/>
        <a:alpha val="50000"/>
      </a:sysClr>
    </a:solidFill>
  </c:spPr>
  <c:printSettings>
    <c:headerFooter/>
    <c:pageMargins b="0.75000000000000333" l="0.70000000000000062" r="0.70000000000000062" t="0.750000000000003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sz="1200"/>
            </a:pPr>
            <a:r>
              <a:rPr lang="en-US" sz="1200"/>
              <a:t>1C. Average LOS</a:t>
            </a:r>
          </a:p>
          <a:p>
            <a:pPr>
              <a:defRPr sz="1200"/>
            </a:pPr>
            <a:r>
              <a:rPr lang="en-US" sz="1200"/>
              <a:t>All </a:t>
            </a:r>
            <a:r>
              <a:rPr lang="en-US" sz="1200" baseline="0"/>
              <a:t> Households</a:t>
            </a:r>
            <a:endParaRPr lang="en-US" sz="1200"/>
          </a:p>
        </c:rich>
      </c:tx>
      <c:overlay val="0"/>
    </c:title>
    <c:autoTitleDeleted val="0"/>
    <c:plotArea>
      <c:layout/>
      <c:barChart>
        <c:barDir val="col"/>
        <c:grouping val="clustered"/>
        <c:varyColors val="0"/>
        <c:ser>
          <c:idx val="0"/>
          <c:order val="0"/>
          <c:tx>
            <c:strRef>
              <c:f>Formulas!$CK$3</c:f>
              <c:strCache>
                <c:ptCount val="1"/>
                <c:pt idx="0">
                  <c:v>Average LOS - All HHs</c:v>
                </c:pt>
              </c:strCache>
            </c:strRef>
          </c:tx>
          <c:invertIfNegative val="0"/>
          <c:dLbls>
            <c:spPr>
              <a:noFill/>
              <a:ln>
                <a:noFill/>
              </a:ln>
              <a:effectLst/>
            </c:spPr>
            <c:txPr>
              <a:bodyPr/>
              <a:lstStyle/>
              <a:p>
                <a:pPr>
                  <a:defRPr sz="1600"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Formulas!$CH$4:$CH$6</c:f>
              <c:strCache>
                <c:ptCount val="3"/>
                <c:pt idx="0">
                  <c:v>Emergency Shelters</c:v>
                </c:pt>
                <c:pt idx="1">
                  <c:v>Transitional Housing</c:v>
                </c:pt>
                <c:pt idx="2">
                  <c:v>Rapid Re-Housing</c:v>
                </c:pt>
              </c:strCache>
            </c:strRef>
          </c:cat>
          <c:val>
            <c:numRef>
              <c:f>Formulas!$CK$4:$CK$6</c:f>
              <c:numCache>
                <c:formatCode>#,##0</c:formatCode>
                <c:ptCount val="3"/>
                <c:pt idx="0">
                  <c:v>53.459595959595958</c:v>
                </c:pt>
                <c:pt idx="1">
                  <c:v>287.78846153846155</c:v>
                </c:pt>
                <c:pt idx="2">
                  <c:v>107.35294117647059</c:v>
                </c:pt>
              </c:numCache>
            </c:numRef>
          </c:val>
        </c:ser>
        <c:dLbls>
          <c:showLegendKey val="0"/>
          <c:showVal val="1"/>
          <c:showCatName val="0"/>
          <c:showSerName val="0"/>
          <c:showPercent val="0"/>
          <c:showBubbleSize val="0"/>
        </c:dLbls>
        <c:gapWidth val="75"/>
        <c:overlap val="-25"/>
        <c:axId val="605471128"/>
        <c:axId val="605471912"/>
      </c:barChart>
      <c:catAx>
        <c:axId val="605471128"/>
        <c:scaling>
          <c:orientation val="minMax"/>
        </c:scaling>
        <c:delete val="0"/>
        <c:axPos val="b"/>
        <c:numFmt formatCode="General" sourceLinked="0"/>
        <c:majorTickMark val="none"/>
        <c:minorTickMark val="none"/>
        <c:tickLblPos val="nextTo"/>
        <c:crossAx val="605471912"/>
        <c:crosses val="autoZero"/>
        <c:auto val="1"/>
        <c:lblAlgn val="ctr"/>
        <c:lblOffset val="100"/>
        <c:noMultiLvlLbl val="0"/>
      </c:catAx>
      <c:valAx>
        <c:axId val="605471912"/>
        <c:scaling>
          <c:orientation val="minMax"/>
        </c:scaling>
        <c:delete val="0"/>
        <c:axPos val="l"/>
        <c:majorGridlines/>
        <c:numFmt formatCode="#,##0" sourceLinked="1"/>
        <c:majorTickMark val="none"/>
        <c:minorTickMark val="none"/>
        <c:tickLblPos val="nextTo"/>
        <c:spPr>
          <a:ln w="9525">
            <a:noFill/>
          </a:ln>
        </c:spPr>
        <c:crossAx val="605471128"/>
        <c:crosses val="autoZero"/>
        <c:crossBetween val="between"/>
      </c:valAx>
      <c:spPr>
        <a:solidFill>
          <a:sysClr val="window" lastClr="FFFFFF">
            <a:lumMod val="95000"/>
          </a:sysClr>
        </a:solidFill>
      </c:spPr>
    </c:plotArea>
    <c:plotVisOnly val="1"/>
    <c:dispBlanksAs val="gap"/>
    <c:showDLblsOverMax val="0"/>
  </c:chart>
  <c:spPr>
    <a:solidFill>
      <a:schemeClr val="bg1">
        <a:lumMod val="95000"/>
      </a:schemeClr>
    </a:solidFill>
  </c:spPr>
  <c:printSettings>
    <c:headerFooter/>
    <c:pageMargins b="0.75000000000000189" l="0.70000000000000062" r="0.70000000000000062" t="0.75000000000000189" header="0.30000000000000032" footer="0.30000000000000032"/>
    <c:pageSetup/>
  </c:printSettings>
</c:chartSpace>
</file>

<file path=xl/ctrlProps/ctrlProp1.xml><?xml version="1.0" encoding="utf-8"?>
<formControlPr xmlns="http://schemas.microsoft.com/office/spreadsheetml/2009/9/main" objectType="Label" fmlaTxbx="Formulas!AH26" lockText="1"/>
</file>

<file path=xl/ctrlProps/ctrlProp10.xml><?xml version="1.0" encoding="utf-8"?>
<formControlPr xmlns="http://schemas.microsoft.com/office/spreadsheetml/2009/9/main" objectType="Label" fmlaTxbx="Formulas!J26" lockText="1"/>
</file>

<file path=xl/ctrlProps/ctrlProp11.xml><?xml version="1.0" encoding="utf-8"?>
<formControlPr xmlns="http://schemas.microsoft.com/office/spreadsheetml/2009/9/main" objectType="Label" fmlaTxbx="Formulas!J37" lockText="1"/>
</file>

<file path=xl/ctrlProps/ctrlProp12.xml><?xml version="1.0" encoding="utf-8"?>
<formControlPr xmlns="http://schemas.microsoft.com/office/spreadsheetml/2009/9/main" objectType="Label" fmlaTxbx="Formulas!J48" lockText="1"/>
</file>

<file path=xl/ctrlProps/ctrlProp13.xml><?xml version="1.0" encoding="utf-8"?>
<formControlPr xmlns="http://schemas.microsoft.com/office/spreadsheetml/2009/9/main" objectType="Label" fmlaTxbx="Formulas!AW32" lockText="1"/>
</file>

<file path=xl/ctrlProps/ctrlProp14.xml><?xml version="1.0" encoding="utf-8"?>
<formControlPr xmlns="http://schemas.microsoft.com/office/spreadsheetml/2009/9/main" objectType="Label" fmlaTxbx="Formulas!AW46" lockText="1"/>
</file>

<file path=xl/ctrlProps/ctrlProp15.xml><?xml version="1.0" encoding="utf-8"?>
<formControlPr xmlns="http://schemas.microsoft.com/office/spreadsheetml/2009/9/main" objectType="Label" fmlaTxbx="Formulas!AW60" lockText="1"/>
</file>

<file path=xl/ctrlProps/ctrlProp16.xml><?xml version="1.0" encoding="utf-8"?>
<formControlPr xmlns="http://schemas.microsoft.com/office/spreadsheetml/2009/9/main" objectType="Label" fmlaTxbx="Formulas!BL26" lockText="1"/>
</file>

<file path=xl/ctrlProps/ctrlProp17.xml><?xml version="1.0" encoding="utf-8"?>
<formControlPr xmlns="http://schemas.microsoft.com/office/spreadsheetml/2009/9/main" objectType="Label" fmlaTxbx="Formulas!BL32" lockText="1"/>
</file>

<file path=xl/ctrlProps/ctrlProp18.xml><?xml version="1.0" encoding="utf-8"?>
<formControlPr xmlns="http://schemas.microsoft.com/office/spreadsheetml/2009/9/main" objectType="Label" fmlaTxbx="Formulas!BL42" lockText="1"/>
</file>

<file path=xl/ctrlProps/ctrlProp19.xml><?xml version="1.0" encoding="utf-8"?>
<formControlPr xmlns="http://schemas.microsoft.com/office/spreadsheetml/2009/9/main" objectType="Label" fmlaTxbx="Formulas!BL48" lockText="1"/>
</file>

<file path=xl/ctrlProps/ctrlProp2.xml><?xml version="1.0" encoding="utf-8"?>
<formControlPr xmlns="http://schemas.microsoft.com/office/spreadsheetml/2009/9/main" objectType="Label" fmlaTxbx="Formulas!AH32" lockText="1"/>
</file>

<file path=xl/ctrlProps/ctrlProp20.xml><?xml version="1.0" encoding="utf-8"?>
<formControlPr xmlns="http://schemas.microsoft.com/office/spreadsheetml/2009/9/main" objectType="Label" fmlaTxbx="Formulas!BL58" lockText="1"/>
</file>

<file path=xl/ctrlProps/ctrlProp21.xml><?xml version="1.0" encoding="utf-8"?>
<formControlPr xmlns="http://schemas.microsoft.com/office/spreadsheetml/2009/9/main" objectType="Label" fmlaTxbx="Formulas!BL64" lockText="1"/>
</file>

<file path=xl/ctrlProps/ctrlProp22.xml><?xml version="1.0" encoding="utf-8"?>
<formControlPr xmlns="http://schemas.microsoft.com/office/spreadsheetml/2009/9/main" objectType="Label" fmlaTxbx="Formulas!BK75" lockText="1"/>
</file>

<file path=xl/ctrlProps/ctrlProp23.xml><?xml version="1.0" encoding="utf-8"?>
<formControlPr xmlns="http://schemas.microsoft.com/office/spreadsheetml/2009/9/main" objectType="Label" fmlaTxbx="Formulas!BK83" lockText="1"/>
</file>

<file path=xl/ctrlProps/ctrlProp24.xml><?xml version="1.0" encoding="utf-8"?>
<formControlPr xmlns="http://schemas.microsoft.com/office/spreadsheetml/2009/9/main" objectType="Label" fmlaTxbx="Formulas!BK91" lockText="1"/>
</file>

<file path=xl/ctrlProps/ctrlProp25.xml><?xml version="1.0" encoding="utf-8"?>
<formControlPr xmlns="http://schemas.microsoft.com/office/spreadsheetml/2009/9/main" objectType="Label" fmlaTxbx="Formulas!BE97" lockText="1"/>
</file>

<file path=xl/ctrlProps/ctrlProp26.xml><?xml version="1.0" encoding="utf-8"?>
<formControlPr xmlns="http://schemas.microsoft.com/office/spreadsheetml/2009/9/main" objectType="Label" fmlaTxbx="Formulas!BQ99" lockText="1"/>
</file>

<file path=xl/ctrlProps/ctrlProp27.xml><?xml version="1.0" encoding="utf-8"?>
<formControlPr xmlns="http://schemas.microsoft.com/office/spreadsheetml/2009/9/main" objectType="Label" fmlaTxbx="Formulas!BQ114" lockText="1"/>
</file>

<file path=xl/ctrlProps/ctrlProp28.xml><?xml version="1.0" encoding="utf-8"?>
<formControlPr xmlns="http://schemas.microsoft.com/office/spreadsheetml/2009/9/main" objectType="Label" fmlaTxbx="Formulas!BQ129" lockText="1"/>
</file>

<file path=xl/ctrlProps/ctrlProp29.xml><?xml version="1.0" encoding="utf-8"?>
<formControlPr xmlns="http://schemas.microsoft.com/office/spreadsheetml/2009/9/main" objectType="Label" fmlaTxbx="Formulas!CA26" lockText="1"/>
</file>

<file path=xl/ctrlProps/ctrlProp3.xml><?xml version="1.0" encoding="utf-8"?>
<formControlPr xmlns="http://schemas.microsoft.com/office/spreadsheetml/2009/9/main" objectType="Label" fmlaTxbx="Formulas!AH38" lockText="1"/>
</file>

<file path=xl/ctrlProps/ctrlProp30.xml><?xml version="1.0" encoding="utf-8"?>
<formControlPr xmlns="http://schemas.microsoft.com/office/spreadsheetml/2009/9/main" objectType="Label" fmlaTxbx="Formulas!CA32" lockText="1"/>
</file>

<file path=xl/ctrlProps/ctrlProp31.xml><?xml version="1.0" encoding="utf-8"?>
<formControlPr xmlns="http://schemas.microsoft.com/office/spreadsheetml/2009/9/main" objectType="Label" fmlaTxbx="Formulas!CA42" lockText="1"/>
</file>

<file path=xl/ctrlProps/ctrlProp32.xml><?xml version="1.0" encoding="utf-8"?>
<formControlPr xmlns="http://schemas.microsoft.com/office/spreadsheetml/2009/9/main" objectType="Label" fmlaTxbx="Formulas!CA48" lockText="1"/>
</file>

<file path=xl/ctrlProps/ctrlProp33.xml><?xml version="1.0" encoding="utf-8"?>
<formControlPr xmlns="http://schemas.microsoft.com/office/spreadsheetml/2009/9/main" objectType="Label" fmlaTxbx="Formulas!CA58" lockText="1"/>
</file>

<file path=xl/ctrlProps/ctrlProp34.xml><?xml version="1.0" encoding="utf-8"?>
<formControlPr xmlns="http://schemas.microsoft.com/office/spreadsheetml/2009/9/main" objectType="Label" fmlaTxbx="Formulas!CA64" lockText="1"/>
</file>

<file path=xl/ctrlProps/ctrlProp35.xml><?xml version="1.0" encoding="utf-8"?>
<formControlPr xmlns="http://schemas.microsoft.com/office/spreadsheetml/2009/9/main" objectType="Label" fmlaTxbx="Formulas!BZ75" lockText="1"/>
</file>

<file path=xl/ctrlProps/ctrlProp36.xml><?xml version="1.0" encoding="utf-8"?>
<formControlPr xmlns="http://schemas.microsoft.com/office/spreadsheetml/2009/9/main" objectType="Label" fmlaTxbx="Formulas!BZ83" lockText="1"/>
</file>

<file path=xl/ctrlProps/ctrlProp37.xml><?xml version="1.0" encoding="utf-8"?>
<formControlPr xmlns="http://schemas.microsoft.com/office/spreadsheetml/2009/9/main" objectType="Label" fmlaTxbx="Formulas!BZ91" lockText="1"/>
</file>

<file path=xl/ctrlProps/ctrlProp38.xml><?xml version="1.0" encoding="utf-8"?>
<formControlPr xmlns="http://schemas.microsoft.com/office/spreadsheetml/2009/9/main" objectType="Label" fmlaTxbx="Formulas!BT97" lockText="1"/>
</file>

<file path=xl/ctrlProps/ctrlProp39.xml><?xml version="1.0" encoding="utf-8"?>
<formControlPr xmlns="http://schemas.microsoft.com/office/spreadsheetml/2009/9/main" objectType="Label" fmlaTxbx="Formulas!CF99" lockText="1"/>
</file>

<file path=xl/ctrlProps/ctrlProp4.xml><?xml version="1.0" encoding="utf-8"?>
<formControlPr xmlns="http://schemas.microsoft.com/office/spreadsheetml/2009/9/main" objectType="Label" fmlaTxbx="Formulas!AH44" lockText="1"/>
</file>

<file path=xl/ctrlProps/ctrlProp40.xml><?xml version="1.0" encoding="utf-8"?>
<formControlPr xmlns="http://schemas.microsoft.com/office/spreadsheetml/2009/9/main" objectType="Label" fmlaTxbx="Formulas!CF114" lockText="1"/>
</file>

<file path=xl/ctrlProps/ctrlProp41.xml><?xml version="1.0" encoding="utf-8"?>
<formControlPr xmlns="http://schemas.microsoft.com/office/spreadsheetml/2009/9/main" objectType="Label" fmlaTxbx="Formulas!BT112" lockText="1"/>
</file>

<file path=xl/ctrlProps/ctrlProp42.xml><?xml version="1.0" encoding="utf-8"?>
<formControlPr xmlns="http://schemas.microsoft.com/office/spreadsheetml/2009/9/main" objectType="Label" fmlaTxbx="Formulas!BT127" lockText="1"/>
</file>

<file path=xl/ctrlProps/ctrlProp43.xml><?xml version="1.0" encoding="utf-8"?>
<formControlPr xmlns="http://schemas.microsoft.com/office/spreadsheetml/2009/9/main" objectType="Label" fmlaTxbx="Formulas!CF129" lockText="1"/>
</file>

<file path=xl/ctrlProps/ctrlProp5.xml><?xml version="1.0" encoding="utf-8"?>
<formControlPr xmlns="http://schemas.microsoft.com/office/spreadsheetml/2009/9/main" objectType="Label" fmlaTxbx="Formulas!AH50" lockText="1"/>
</file>

<file path=xl/ctrlProps/ctrlProp6.xml><?xml version="1.0" encoding="utf-8"?>
<formControlPr xmlns="http://schemas.microsoft.com/office/spreadsheetml/2009/9/main" objectType="Label" fmlaTxbx="Formulas!AH56" lockText="1"/>
</file>

<file path=xl/ctrlProps/ctrlProp7.xml><?xml version="1.0" encoding="utf-8"?>
<formControlPr xmlns="http://schemas.microsoft.com/office/spreadsheetml/2009/9/main" objectType="Label" fmlaTxbx="Formulas!T62" lockText="1"/>
</file>

<file path=xl/ctrlProps/ctrlProp8.xml><?xml version="1.0" encoding="utf-8"?>
<formControlPr xmlns="http://schemas.microsoft.com/office/spreadsheetml/2009/9/main" objectType="Label" fmlaTxbx="Formulas!T68" lockText="1"/>
</file>

<file path=xl/ctrlProps/ctrlProp9.xml><?xml version="1.0" encoding="utf-8"?>
<formControlPr xmlns="http://schemas.microsoft.com/office/spreadsheetml/2009/9/main" objectType="Label" fmlaTxbx="Formulas!T74" lockText="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8" Type="http://schemas.openxmlformats.org/officeDocument/2006/relationships/chart" Target="../charts/chart38.xml"/><Relationship Id="rId3" Type="http://schemas.openxmlformats.org/officeDocument/2006/relationships/chart" Target="../charts/chart33.xml"/><Relationship Id="rId7" Type="http://schemas.openxmlformats.org/officeDocument/2006/relationships/chart" Target="../charts/chart37.xml"/><Relationship Id="rId2" Type="http://schemas.openxmlformats.org/officeDocument/2006/relationships/chart" Target="../charts/chart32.xml"/><Relationship Id="rId1" Type="http://schemas.openxmlformats.org/officeDocument/2006/relationships/chart" Target="../charts/chart31.xml"/><Relationship Id="rId6" Type="http://schemas.openxmlformats.org/officeDocument/2006/relationships/chart" Target="../charts/chart36.xml"/><Relationship Id="rId5" Type="http://schemas.openxmlformats.org/officeDocument/2006/relationships/chart" Target="../charts/chart35.xml"/><Relationship Id="rId10" Type="http://schemas.openxmlformats.org/officeDocument/2006/relationships/image" Target="../media/image5.wmf"/><Relationship Id="rId4" Type="http://schemas.openxmlformats.org/officeDocument/2006/relationships/chart" Target="../charts/chart34.xml"/><Relationship Id="rId9" Type="http://schemas.openxmlformats.org/officeDocument/2006/relationships/chart" Target="../charts/chart39.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42.xml"/><Relationship Id="rId7" Type="http://schemas.openxmlformats.org/officeDocument/2006/relationships/image" Target="../media/image5.wmf"/><Relationship Id="rId2" Type="http://schemas.openxmlformats.org/officeDocument/2006/relationships/chart" Target="../charts/chart41.xml"/><Relationship Id="rId1" Type="http://schemas.openxmlformats.org/officeDocument/2006/relationships/chart" Target="../charts/chart40.xml"/><Relationship Id="rId6" Type="http://schemas.openxmlformats.org/officeDocument/2006/relationships/chart" Target="../charts/chart45.xml"/><Relationship Id="rId5" Type="http://schemas.openxmlformats.org/officeDocument/2006/relationships/chart" Target="../charts/chart44.xml"/><Relationship Id="rId4" Type="http://schemas.openxmlformats.org/officeDocument/2006/relationships/chart" Target="../charts/chart43.xml"/></Relationships>
</file>

<file path=xl/drawings/_rels/drawing14.xml.rels><?xml version="1.0" encoding="UTF-8" standalone="yes"?>
<Relationships xmlns="http://schemas.openxmlformats.org/package/2006/relationships"><Relationship Id="rId8" Type="http://schemas.openxmlformats.org/officeDocument/2006/relationships/chart" Target="../charts/chart53.xml"/><Relationship Id="rId13" Type="http://schemas.openxmlformats.org/officeDocument/2006/relationships/chart" Target="../charts/chart58.xml"/><Relationship Id="rId18" Type="http://schemas.openxmlformats.org/officeDocument/2006/relationships/chart" Target="../charts/chart63.xml"/><Relationship Id="rId3" Type="http://schemas.openxmlformats.org/officeDocument/2006/relationships/chart" Target="../charts/chart48.xml"/><Relationship Id="rId7" Type="http://schemas.openxmlformats.org/officeDocument/2006/relationships/chart" Target="../charts/chart52.xml"/><Relationship Id="rId12" Type="http://schemas.openxmlformats.org/officeDocument/2006/relationships/chart" Target="../charts/chart57.xml"/><Relationship Id="rId17" Type="http://schemas.openxmlformats.org/officeDocument/2006/relationships/chart" Target="../charts/chart62.xml"/><Relationship Id="rId2" Type="http://schemas.openxmlformats.org/officeDocument/2006/relationships/chart" Target="../charts/chart47.xml"/><Relationship Id="rId16" Type="http://schemas.openxmlformats.org/officeDocument/2006/relationships/chart" Target="../charts/chart61.xml"/><Relationship Id="rId1" Type="http://schemas.openxmlformats.org/officeDocument/2006/relationships/chart" Target="../charts/chart46.xml"/><Relationship Id="rId6" Type="http://schemas.openxmlformats.org/officeDocument/2006/relationships/chart" Target="../charts/chart51.xml"/><Relationship Id="rId11" Type="http://schemas.openxmlformats.org/officeDocument/2006/relationships/chart" Target="../charts/chart56.xml"/><Relationship Id="rId5" Type="http://schemas.openxmlformats.org/officeDocument/2006/relationships/chart" Target="../charts/chart50.xml"/><Relationship Id="rId15" Type="http://schemas.openxmlformats.org/officeDocument/2006/relationships/chart" Target="../charts/chart60.xml"/><Relationship Id="rId10" Type="http://schemas.openxmlformats.org/officeDocument/2006/relationships/chart" Target="../charts/chart55.xml"/><Relationship Id="rId4" Type="http://schemas.openxmlformats.org/officeDocument/2006/relationships/chart" Target="../charts/chart49.xml"/><Relationship Id="rId9" Type="http://schemas.openxmlformats.org/officeDocument/2006/relationships/chart" Target="../charts/chart54.xml"/><Relationship Id="rId14" Type="http://schemas.openxmlformats.org/officeDocument/2006/relationships/chart" Target="../charts/chart59.xml"/></Relationships>
</file>

<file path=xl/drawings/_rels/drawing15.xml.rels><?xml version="1.0" encoding="UTF-8" standalone="yes"?>
<Relationships xmlns="http://schemas.openxmlformats.org/package/2006/relationships"><Relationship Id="rId8" Type="http://schemas.openxmlformats.org/officeDocument/2006/relationships/chart" Target="../charts/chart71.xml"/><Relationship Id="rId13" Type="http://schemas.openxmlformats.org/officeDocument/2006/relationships/chart" Target="../charts/chart76.xml"/><Relationship Id="rId18" Type="http://schemas.openxmlformats.org/officeDocument/2006/relationships/chart" Target="../charts/chart81.xml"/><Relationship Id="rId3" Type="http://schemas.openxmlformats.org/officeDocument/2006/relationships/chart" Target="../charts/chart66.xml"/><Relationship Id="rId7" Type="http://schemas.openxmlformats.org/officeDocument/2006/relationships/chart" Target="../charts/chart70.xml"/><Relationship Id="rId12" Type="http://schemas.openxmlformats.org/officeDocument/2006/relationships/chart" Target="../charts/chart75.xml"/><Relationship Id="rId17" Type="http://schemas.openxmlformats.org/officeDocument/2006/relationships/chart" Target="../charts/chart80.xml"/><Relationship Id="rId2" Type="http://schemas.openxmlformats.org/officeDocument/2006/relationships/chart" Target="../charts/chart65.xml"/><Relationship Id="rId16" Type="http://schemas.openxmlformats.org/officeDocument/2006/relationships/chart" Target="../charts/chart79.xml"/><Relationship Id="rId1" Type="http://schemas.openxmlformats.org/officeDocument/2006/relationships/chart" Target="../charts/chart64.xml"/><Relationship Id="rId6" Type="http://schemas.openxmlformats.org/officeDocument/2006/relationships/chart" Target="../charts/chart69.xml"/><Relationship Id="rId11" Type="http://schemas.openxmlformats.org/officeDocument/2006/relationships/chart" Target="../charts/chart74.xml"/><Relationship Id="rId5" Type="http://schemas.openxmlformats.org/officeDocument/2006/relationships/chart" Target="../charts/chart68.xml"/><Relationship Id="rId15" Type="http://schemas.openxmlformats.org/officeDocument/2006/relationships/chart" Target="../charts/chart78.xml"/><Relationship Id="rId10" Type="http://schemas.openxmlformats.org/officeDocument/2006/relationships/chart" Target="../charts/chart73.xml"/><Relationship Id="rId19" Type="http://schemas.openxmlformats.org/officeDocument/2006/relationships/image" Target="../media/image5.wmf"/><Relationship Id="rId4" Type="http://schemas.openxmlformats.org/officeDocument/2006/relationships/chart" Target="../charts/chart67.xml"/><Relationship Id="rId9" Type="http://schemas.openxmlformats.org/officeDocument/2006/relationships/chart" Target="../charts/chart72.xml"/><Relationship Id="rId14" Type="http://schemas.openxmlformats.org/officeDocument/2006/relationships/chart" Target="../charts/chart77.xml"/></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8.xml"/><Relationship Id="rId7" Type="http://schemas.openxmlformats.org/officeDocument/2006/relationships/image" Target="../media/image5.wmf"/><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5" Type="http://schemas.openxmlformats.org/officeDocument/2006/relationships/chart" Target="../charts/chart20.xml"/><Relationship Id="rId4" Type="http://schemas.openxmlformats.org/officeDocument/2006/relationships/chart" Target="../charts/chart19.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8.xml"/><Relationship Id="rId3" Type="http://schemas.openxmlformats.org/officeDocument/2006/relationships/chart" Target="../charts/chart24.xml"/><Relationship Id="rId7" Type="http://schemas.openxmlformats.org/officeDocument/2006/relationships/image" Target="../media/image5.wmf"/><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5" Type="http://schemas.openxmlformats.org/officeDocument/2006/relationships/chart" Target="../charts/chart26.xml"/><Relationship Id="rId10" Type="http://schemas.openxmlformats.org/officeDocument/2006/relationships/chart" Target="../charts/chart30.xml"/><Relationship Id="rId4" Type="http://schemas.openxmlformats.org/officeDocument/2006/relationships/chart" Target="../charts/chart25.xml"/><Relationship Id="rId9" Type="http://schemas.openxmlformats.org/officeDocument/2006/relationships/chart" Target="../charts/chart2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4764</xdr:colOff>
      <xdr:row>49</xdr:row>
      <xdr:rowOff>152400</xdr:rowOff>
    </xdr:from>
    <xdr:to>
      <xdr:col>7</xdr:col>
      <xdr:colOff>723909</xdr:colOff>
      <xdr:row>66</xdr:row>
      <xdr:rowOff>114300</xdr:rowOff>
    </xdr:to>
    <xdr:pic>
      <xdr:nvPicPr>
        <xdr:cNvPr id="9"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528" y="11049000"/>
          <a:ext cx="6953246" cy="3524250"/>
        </a:xfrm>
        <a:prstGeom prst="rect">
          <a:avLst/>
        </a:prstGeom>
        <a:noFill/>
        <a:ln w="1">
          <a:noFill/>
          <a:miter lim="800000"/>
          <a:headEnd/>
          <a:tailEnd type="none" w="med" len="med"/>
        </a:ln>
        <a:effectLst/>
      </xdr:spPr>
    </xdr:pic>
    <xdr:clientData/>
  </xdr:twoCellAnchor>
  <xdr:twoCellAnchor>
    <xdr:from>
      <xdr:col>7</xdr:col>
      <xdr:colOff>661987</xdr:colOff>
      <xdr:row>56</xdr:row>
      <xdr:rowOff>57150</xdr:rowOff>
    </xdr:from>
    <xdr:to>
      <xdr:col>8</xdr:col>
      <xdr:colOff>0</xdr:colOff>
      <xdr:row>57</xdr:row>
      <xdr:rowOff>200025</xdr:rowOff>
    </xdr:to>
    <xdr:sp macro="" textlink="">
      <xdr:nvSpPr>
        <xdr:cNvPr id="10" name="Oval 9"/>
        <xdr:cNvSpPr/>
      </xdr:nvSpPr>
      <xdr:spPr>
        <a:xfrm>
          <a:off x="6829425" y="12420600"/>
          <a:ext cx="180975" cy="3524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6</xdr:col>
      <xdr:colOff>280987</xdr:colOff>
      <xdr:row>63</xdr:row>
      <xdr:rowOff>161925</xdr:rowOff>
    </xdr:from>
    <xdr:to>
      <xdr:col>7</xdr:col>
      <xdr:colOff>114300</xdr:colOff>
      <xdr:row>66</xdr:row>
      <xdr:rowOff>104775</xdr:rowOff>
    </xdr:to>
    <xdr:sp macro="" textlink="">
      <xdr:nvSpPr>
        <xdr:cNvPr id="11" name="Oval 10"/>
        <xdr:cNvSpPr/>
      </xdr:nvSpPr>
      <xdr:spPr>
        <a:xfrm>
          <a:off x="5362575" y="13992225"/>
          <a:ext cx="371475" cy="571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5</xdr:col>
      <xdr:colOff>333375</xdr:colOff>
      <xdr:row>53</xdr:row>
      <xdr:rowOff>19050</xdr:rowOff>
    </xdr:from>
    <xdr:to>
      <xdr:col>7</xdr:col>
      <xdr:colOff>571500</xdr:colOff>
      <xdr:row>55</xdr:row>
      <xdr:rowOff>85725</xdr:rowOff>
    </xdr:to>
    <xdr:sp macro="" textlink="">
      <xdr:nvSpPr>
        <xdr:cNvPr id="12" name="TextBox 11"/>
        <xdr:cNvSpPr txBox="1"/>
      </xdr:nvSpPr>
      <xdr:spPr>
        <a:xfrm>
          <a:off x="4762500" y="11753850"/>
          <a:ext cx="1885950"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i="1">
              <a:solidFill>
                <a:srgbClr val="FF0000"/>
              </a:solidFill>
            </a:rPr>
            <a:t>Use right</a:t>
          </a:r>
          <a:r>
            <a:rPr lang="en-US" sz="1000" b="1" i="1" baseline="0">
              <a:solidFill>
                <a:srgbClr val="FF0000"/>
              </a:solidFill>
            </a:rPr>
            <a:t> side scroll bar to scroll through visible sheet.</a:t>
          </a:r>
          <a:endParaRPr lang="en-US" sz="1000" b="1" i="1">
            <a:solidFill>
              <a:srgbClr val="FF0000"/>
            </a:solidFill>
          </a:endParaRPr>
        </a:p>
      </xdr:txBody>
    </xdr:sp>
    <xdr:clientData/>
  </xdr:twoCellAnchor>
  <xdr:twoCellAnchor>
    <xdr:from>
      <xdr:col>2</xdr:col>
      <xdr:colOff>238124</xdr:colOff>
      <xdr:row>56</xdr:row>
      <xdr:rowOff>114300</xdr:rowOff>
    </xdr:from>
    <xdr:to>
      <xdr:col>6</xdr:col>
      <xdr:colOff>33337</xdr:colOff>
      <xdr:row>59</xdr:row>
      <xdr:rowOff>201992</xdr:rowOff>
    </xdr:to>
    <xdr:sp macro="" textlink="">
      <xdr:nvSpPr>
        <xdr:cNvPr id="13" name="TextBox 12"/>
        <xdr:cNvSpPr txBox="1">
          <a:spLocks noChangeAspect="1"/>
        </xdr:cNvSpPr>
      </xdr:nvSpPr>
      <xdr:spPr>
        <a:xfrm>
          <a:off x="2457449" y="12477750"/>
          <a:ext cx="2409825" cy="7163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i="1">
              <a:solidFill>
                <a:srgbClr val="FF0000"/>
              </a:solidFill>
            </a:rPr>
            <a:t>"Grab"</a:t>
          </a:r>
          <a:r>
            <a:rPr lang="en-US" sz="1000" b="1" i="1" baseline="0">
              <a:solidFill>
                <a:srgbClr val="FF0000"/>
              </a:solidFill>
            </a:rPr>
            <a:t> scroll bar here until cursor turns to two arrows pointing away from each other.  When the arrows appear, drag the scroll bar to the right, revealing the tabs.</a:t>
          </a:r>
          <a:endParaRPr lang="en-US" sz="1000" b="1" i="1">
            <a:solidFill>
              <a:srgbClr val="FF0000"/>
            </a:solidFill>
          </a:endParaRPr>
        </a:p>
      </xdr:txBody>
    </xdr:sp>
    <xdr:clientData/>
  </xdr:twoCellAnchor>
  <xdr:twoCellAnchor>
    <xdr:from>
      <xdr:col>7</xdr:col>
      <xdr:colOff>100012</xdr:colOff>
      <xdr:row>55</xdr:row>
      <xdr:rowOff>85725</xdr:rowOff>
    </xdr:from>
    <xdr:to>
      <xdr:col>7</xdr:col>
      <xdr:colOff>675238</xdr:colOff>
      <xdr:row>56</xdr:row>
      <xdr:rowOff>108761</xdr:rowOff>
    </xdr:to>
    <xdr:cxnSp macro="">
      <xdr:nvCxnSpPr>
        <xdr:cNvPr id="14" name="Straight Arrow Connector 13"/>
        <xdr:cNvCxnSpPr>
          <a:stCxn id="10" idx="1"/>
          <a:endCxn id="12" idx="2"/>
        </xdr:cNvCxnSpPr>
      </xdr:nvCxnSpPr>
      <xdr:spPr>
        <a:xfrm flipH="1" flipV="1">
          <a:off x="5705475" y="12239625"/>
          <a:ext cx="1150452" cy="232586"/>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30956</xdr:colOff>
      <xdr:row>58</xdr:row>
      <xdr:rowOff>53371</xdr:rowOff>
    </xdr:from>
    <xdr:to>
      <xdr:col>6</xdr:col>
      <xdr:colOff>308188</xdr:colOff>
      <xdr:row>64</xdr:row>
      <xdr:rowOff>36069</xdr:rowOff>
    </xdr:to>
    <xdr:cxnSp macro="">
      <xdr:nvCxnSpPr>
        <xdr:cNvPr id="17" name="Straight Arrow Connector 16"/>
        <xdr:cNvCxnSpPr>
          <a:stCxn id="11" idx="1"/>
          <a:endCxn id="13" idx="3"/>
        </xdr:cNvCxnSpPr>
      </xdr:nvCxnSpPr>
      <xdr:spPr>
        <a:xfrm flipH="1" flipV="1">
          <a:off x="4862512" y="12835921"/>
          <a:ext cx="554464" cy="1239998"/>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c:userShapes xmlns:c="http://schemas.openxmlformats.org/drawingml/2006/chart">
  <cdr:relSizeAnchor xmlns:cdr="http://schemas.openxmlformats.org/drawingml/2006/chartDrawing">
    <cdr:from>
      <cdr:x>0.73333</cdr:x>
      <cdr:y>0.01042</cdr:y>
    </cdr:from>
    <cdr:to>
      <cdr:x>0.9875</cdr:x>
      <cdr:y>0.12963</cdr:y>
    </cdr:to>
    <cdr:sp macro="" textlink="Formulas!$T$50">
      <cdr:nvSpPr>
        <cdr:cNvPr id="2" name="TextBox 1"/>
        <cdr:cNvSpPr txBox="1"/>
      </cdr:nvSpPr>
      <cdr:spPr>
        <a:xfrm xmlns:a="http://schemas.openxmlformats.org/drawingml/2006/main">
          <a:off x="3352785" y="28584"/>
          <a:ext cx="1162065" cy="32701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CC542639-62F4-45FE-BD18-AB390F1A5A1A}" type="TxLink">
            <a:rPr lang="en-US" sz="1400" b="1" i="1" u="none" strike="noStrike">
              <a:solidFill>
                <a:srgbClr val="FF0000"/>
              </a:solidFill>
              <a:latin typeface="Arial Narrow"/>
              <a:ea typeface="Verdana"/>
              <a:cs typeface="Verdana"/>
            </a:rPr>
            <a:pPr algn="ctr"/>
            <a:t> </a:t>
          </a:fld>
          <a:endParaRPr lang="en-US" sz="1200" b="1" i="1">
            <a:solidFill>
              <a:srgbClr val="FF0000"/>
            </a:solidFill>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0.72613</cdr:x>
      <cdr:y>0.03225</cdr:y>
    </cdr:from>
    <cdr:to>
      <cdr:x>0.99375</cdr:x>
      <cdr:y>0.18064</cdr:y>
    </cdr:to>
    <cdr:sp macro="" textlink="Formulas!$T$56">
      <cdr:nvSpPr>
        <cdr:cNvPr id="2" name="TextBox 1"/>
        <cdr:cNvSpPr txBox="1"/>
      </cdr:nvSpPr>
      <cdr:spPr>
        <a:xfrm xmlns:a="http://schemas.openxmlformats.org/drawingml/2006/main">
          <a:off x="3319882" y="95240"/>
          <a:ext cx="1223558" cy="43815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fld id="{91D3E244-001A-4640-B4A7-6F556A9456E7}" type="TxLink">
            <a:rPr lang="en-US" sz="1400" b="1" i="1" u="none" strike="noStrike">
              <a:solidFill>
                <a:srgbClr val="FF0000"/>
              </a:solidFill>
              <a:latin typeface="Arial Narrow"/>
              <a:ea typeface="Verdana"/>
              <a:cs typeface="Verdana"/>
            </a:rPr>
            <a:pPr/>
            <a:t> </a:t>
          </a:fld>
          <a:endParaRPr lang="en-US" sz="1200" b="1" i="1">
            <a:solidFill>
              <a:srgbClr val="FF0000"/>
            </a:solidFill>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257175</xdr:colOff>
      <xdr:row>9</xdr:row>
      <xdr:rowOff>9525</xdr:rowOff>
    </xdr:from>
    <xdr:to>
      <xdr:col>5</xdr:col>
      <xdr:colOff>1131794</xdr:colOff>
      <xdr:row>25</xdr:row>
      <xdr:rowOff>148478</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219075</xdr:colOff>
      <xdr:row>8</xdr:row>
      <xdr:rowOff>133350</xdr:rowOff>
    </xdr:from>
    <xdr:to>
      <xdr:col>11</xdr:col>
      <xdr:colOff>1093694</xdr:colOff>
      <xdr:row>25</xdr:row>
      <xdr:rowOff>110378</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190500</xdr:colOff>
      <xdr:row>8</xdr:row>
      <xdr:rowOff>152400</xdr:rowOff>
    </xdr:from>
    <xdr:to>
      <xdr:col>16</xdr:col>
      <xdr:colOff>1065119</xdr:colOff>
      <xdr:row>25</xdr:row>
      <xdr:rowOff>129428</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266700</xdr:colOff>
      <xdr:row>27</xdr:row>
      <xdr:rowOff>66675</xdr:rowOff>
    </xdr:from>
    <xdr:to>
      <xdr:col>5</xdr:col>
      <xdr:colOff>1133475</xdr:colOff>
      <xdr:row>45</xdr:row>
      <xdr:rowOff>68917</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228600</xdr:colOff>
      <xdr:row>27</xdr:row>
      <xdr:rowOff>47625</xdr:rowOff>
    </xdr:from>
    <xdr:to>
      <xdr:col>11</xdr:col>
      <xdr:colOff>1095375</xdr:colOff>
      <xdr:row>45</xdr:row>
      <xdr:rowOff>49867</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200025</xdr:colOff>
      <xdr:row>27</xdr:row>
      <xdr:rowOff>19050</xdr:rowOff>
    </xdr:from>
    <xdr:to>
      <xdr:col>16</xdr:col>
      <xdr:colOff>1066800</xdr:colOff>
      <xdr:row>45</xdr:row>
      <xdr:rowOff>21292</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195263</xdr:colOff>
      <xdr:row>47</xdr:row>
      <xdr:rowOff>69056</xdr:rowOff>
    </xdr:from>
    <xdr:to>
      <xdr:col>5</xdr:col>
      <xdr:colOff>1062038</xdr:colOff>
      <xdr:row>65</xdr:row>
      <xdr:rowOff>69056</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138113</xdr:colOff>
      <xdr:row>47</xdr:row>
      <xdr:rowOff>78861</xdr:rowOff>
    </xdr:from>
    <xdr:to>
      <xdr:col>11</xdr:col>
      <xdr:colOff>1004888</xdr:colOff>
      <xdr:row>65</xdr:row>
      <xdr:rowOff>78861</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152400</xdr:colOff>
      <xdr:row>47</xdr:row>
      <xdr:rowOff>59532</xdr:rowOff>
    </xdr:from>
    <xdr:to>
      <xdr:col>16</xdr:col>
      <xdr:colOff>1019175</xdr:colOff>
      <xdr:row>65</xdr:row>
      <xdr:rowOff>83345</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1057275</xdr:colOff>
      <xdr:row>2</xdr:row>
      <xdr:rowOff>0</xdr:rowOff>
    </xdr:from>
    <xdr:to>
      <xdr:col>3</xdr:col>
      <xdr:colOff>11702</xdr:colOff>
      <xdr:row>2</xdr:row>
      <xdr:rowOff>323850</xdr:rowOff>
    </xdr:to>
    <xdr:pic>
      <xdr:nvPicPr>
        <xdr:cNvPr id="11" name="Picture 13" descr="C:\Users\Owner\AppData\Local\Microsoft\Windows\Temporary Internet Files\Content.IE5\NF71QAZM\MC900110849[1].wmf"/>
        <xdr:cNvPicPr>
          <a:picLocks noChangeAspect="1" noChangeArrowheads="1"/>
        </xdr:cNvPicPr>
      </xdr:nvPicPr>
      <xdr:blipFill>
        <a:blip xmlns:r="http://schemas.openxmlformats.org/officeDocument/2006/relationships" r:embed="rId10" cstate="print"/>
        <a:srcRect/>
        <a:stretch>
          <a:fillRect/>
        </a:stretch>
      </xdr:blipFill>
      <xdr:spPr bwMode="auto">
        <a:xfrm>
          <a:off x="1209675" y="190500"/>
          <a:ext cx="326027" cy="323850"/>
        </a:xfrm>
        <a:prstGeom prst="rect">
          <a:avLst/>
        </a:prstGeom>
        <a:noFill/>
      </xdr:spPr>
    </xdr:pic>
    <xdr:clientData fLocksWithSheet="0"/>
  </xdr:twoCellAnchor>
  <xdr:twoCellAnchor editAs="oneCell">
    <xdr:from>
      <xdr:col>7</xdr:col>
      <xdr:colOff>1057275</xdr:colOff>
      <xdr:row>2</xdr:row>
      <xdr:rowOff>0</xdr:rowOff>
    </xdr:from>
    <xdr:to>
      <xdr:col>9</xdr:col>
      <xdr:colOff>11702</xdr:colOff>
      <xdr:row>2</xdr:row>
      <xdr:rowOff>323850</xdr:rowOff>
    </xdr:to>
    <xdr:pic>
      <xdr:nvPicPr>
        <xdr:cNvPr id="12" name="Picture 13" descr="C:\Users\Owner\AppData\Local\Microsoft\Windows\Temporary Internet Files\Content.IE5\NF71QAZM\MC900110849[1].wmf"/>
        <xdr:cNvPicPr>
          <a:picLocks noChangeAspect="1" noChangeArrowheads="1"/>
        </xdr:cNvPicPr>
      </xdr:nvPicPr>
      <xdr:blipFill>
        <a:blip xmlns:r="http://schemas.openxmlformats.org/officeDocument/2006/relationships" r:embed="rId10" cstate="print"/>
        <a:srcRect/>
        <a:stretch>
          <a:fillRect/>
        </a:stretch>
      </xdr:blipFill>
      <xdr:spPr bwMode="auto">
        <a:xfrm>
          <a:off x="6276975" y="190500"/>
          <a:ext cx="326027" cy="323850"/>
        </a:xfrm>
        <a:prstGeom prst="rect">
          <a:avLst/>
        </a:prstGeom>
        <a:noFill/>
      </xdr:spPr>
    </xdr:pic>
    <xdr:clientData fLocksWithSheet="0"/>
  </xdr:twoCellAnchor>
  <mc:AlternateContent xmlns:mc="http://schemas.openxmlformats.org/markup-compatibility/2006">
    <mc:Choice xmlns:a14="http://schemas.microsoft.com/office/drawing/2010/main" Requires="a14">
      <xdr:twoCellAnchor>
        <xdr:from>
          <xdr:col>5</xdr:col>
          <xdr:colOff>38100</xdr:colOff>
          <xdr:row>9</xdr:row>
          <xdr:rowOff>123825</xdr:rowOff>
        </xdr:from>
        <xdr:to>
          <xdr:col>5</xdr:col>
          <xdr:colOff>1066800</xdr:colOff>
          <xdr:row>11</xdr:row>
          <xdr:rowOff>28575</xdr:rowOff>
        </xdr:to>
        <xdr:sp macro="" textlink="">
          <xdr:nvSpPr>
            <xdr:cNvPr id="16385" name="Label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1171575</xdr:colOff>
          <xdr:row>9</xdr:row>
          <xdr:rowOff>76200</xdr:rowOff>
        </xdr:from>
        <xdr:to>
          <xdr:col>11</xdr:col>
          <xdr:colOff>1028700</xdr:colOff>
          <xdr:row>10</xdr:row>
          <xdr:rowOff>152400</xdr:rowOff>
        </xdr:to>
        <xdr:sp macro="" textlink="">
          <xdr:nvSpPr>
            <xdr:cNvPr id="16386" name="Label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1171575</xdr:colOff>
          <xdr:row>9</xdr:row>
          <xdr:rowOff>85725</xdr:rowOff>
        </xdr:from>
        <xdr:to>
          <xdr:col>16</xdr:col>
          <xdr:colOff>895350</xdr:colOff>
          <xdr:row>11</xdr:row>
          <xdr:rowOff>0</xdr:rowOff>
        </xdr:to>
        <xdr:sp macro="" textlink="">
          <xdr:nvSpPr>
            <xdr:cNvPr id="16387" name="Label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13</xdr:col>
      <xdr:colOff>114300</xdr:colOff>
      <xdr:row>6</xdr:row>
      <xdr:rowOff>171450</xdr:rowOff>
    </xdr:from>
    <xdr:to>
      <xdr:col>16</xdr:col>
      <xdr:colOff>1047750</xdr:colOff>
      <xdr:row>20</xdr:row>
      <xdr:rowOff>114300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123825</xdr:colOff>
      <xdr:row>6</xdr:row>
      <xdr:rowOff>180975</xdr:rowOff>
    </xdr:from>
    <xdr:to>
      <xdr:col>11</xdr:col>
      <xdr:colOff>1057275</xdr:colOff>
      <xdr:row>20</xdr:row>
      <xdr:rowOff>123825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7</xdr:row>
      <xdr:rowOff>0</xdr:rowOff>
    </xdr:from>
    <xdr:to>
      <xdr:col>5</xdr:col>
      <xdr:colOff>933450</xdr:colOff>
      <xdr:row>20</xdr:row>
      <xdr:rowOff>142875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22</xdr:row>
      <xdr:rowOff>0</xdr:rowOff>
    </xdr:from>
    <xdr:to>
      <xdr:col>5</xdr:col>
      <xdr:colOff>933450</xdr:colOff>
      <xdr:row>36</xdr:row>
      <xdr:rowOff>76200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133350</xdr:colOff>
      <xdr:row>22</xdr:row>
      <xdr:rowOff>0</xdr:rowOff>
    </xdr:from>
    <xdr:to>
      <xdr:col>11</xdr:col>
      <xdr:colOff>1066800</xdr:colOff>
      <xdr:row>36</xdr:row>
      <xdr:rowOff>76200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90208</xdr:colOff>
      <xdr:row>22</xdr:row>
      <xdr:rowOff>0</xdr:rowOff>
    </xdr:from>
    <xdr:to>
      <xdr:col>16</xdr:col>
      <xdr:colOff>1023658</xdr:colOff>
      <xdr:row>36</xdr:row>
      <xdr:rowOff>58830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971550</xdr:colOff>
      <xdr:row>2</xdr:row>
      <xdr:rowOff>9525</xdr:rowOff>
    </xdr:from>
    <xdr:to>
      <xdr:col>3</xdr:col>
      <xdr:colOff>21227</xdr:colOff>
      <xdr:row>2</xdr:row>
      <xdr:rowOff>333375</xdr:rowOff>
    </xdr:to>
    <xdr:pic>
      <xdr:nvPicPr>
        <xdr:cNvPr id="8" name="Picture 13" descr="C:\Users\Owner\AppData\Local\Microsoft\Windows\Temporary Internet Files\Content.IE5\NF71QAZM\MC900110849[1].wmf"/>
        <xdr:cNvPicPr>
          <a:picLocks noChangeAspect="1" noChangeArrowheads="1"/>
        </xdr:cNvPicPr>
      </xdr:nvPicPr>
      <xdr:blipFill>
        <a:blip xmlns:r="http://schemas.openxmlformats.org/officeDocument/2006/relationships" r:embed="rId7" cstate="print"/>
        <a:srcRect/>
        <a:stretch>
          <a:fillRect/>
        </a:stretch>
      </xdr:blipFill>
      <xdr:spPr bwMode="auto">
        <a:xfrm>
          <a:off x="1123950" y="209550"/>
          <a:ext cx="326027" cy="323850"/>
        </a:xfrm>
        <a:prstGeom prst="rect">
          <a:avLst/>
        </a:prstGeom>
        <a:noFill/>
      </xdr:spPr>
    </xdr:pic>
    <xdr:clientData fLocksWithSheet="0"/>
  </xdr:twoCellAnchor>
  <xdr:twoCellAnchor editAs="oneCell">
    <xdr:from>
      <xdr:col>7</xdr:col>
      <xdr:colOff>971550</xdr:colOff>
      <xdr:row>2</xdr:row>
      <xdr:rowOff>0</xdr:rowOff>
    </xdr:from>
    <xdr:to>
      <xdr:col>9</xdr:col>
      <xdr:colOff>21227</xdr:colOff>
      <xdr:row>2</xdr:row>
      <xdr:rowOff>323850</xdr:rowOff>
    </xdr:to>
    <xdr:pic>
      <xdr:nvPicPr>
        <xdr:cNvPr id="9" name="Picture 13" descr="C:\Users\Owner\AppData\Local\Microsoft\Windows\Temporary Internet Files\Content.IE5\NF71QAZM\MC900110849[1].wmf"/>
        <xdr:cNvPicPr>
          <a:picLocks noChangeAspect="1" noChangeArrowheads="1"/>
        </xdr:cNvPicPr>
      </xdr:nvPicPr>
      <xdr:blipFill>
        <a:blip xmlns:r="http://schemas.openxmlformats.org/officeDocument/2006/relationships" r:embed="rId7" cstate="print"/>
        <a:srcRect/>
        <a:stretch>
          <a:fillRect/>
        </a:stretch>
      </xdr:blipFill>
      <xdr:spPr bwMode="auto">
        <a:xfrm>
          <a:off x="6096000" y="200025"/>
          <a:ext cx="326027" cy="323850"/>
        </a:xfrm>
        <a:prstGeom prst="rect">
          <a:avLst/>
        </a:prstGeom>
        <a:noFill/>
      </xdr:spPr>
    </xdr:pic>
    <xdr:clientData fLocksWithSheet="0"/>
  </xdr:twoCellAnchor>
  <mc:AlternateContent xmlns:mc="http://schemas.openxmlformats.org/markup-compatibility/2006">
    <mc:Choice xmlns:a14="http://schemas.microsoft.com/office/drawing/2010/main" Requires="a14">
      <xdr:twoCellAnchor>
        <xdr:from>
          <xdr:col>4</xdr:col>
          <xdr:colOff>771525</xdr:colOff>
          <xdr:row>8</xdr:row>
          <xdr:rowOff>133350</xdr:rowOff>
        </xdr:from>
        <xdr:to>
          <xdr:col>5</xdr:col>
          <xdr:colOff>742950</xdr:colOff>
          <xdr:row>10</xdr:row>
          <xdr:rowOff>28575</xdr:rowOff>
        </xdr:to>
        <xdr:sp macro="" textlink="">
          <xdr:nvSpPr>
            <xdr:cNvPr id="13314" name="Label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952500</xdr:colOff>
          <xdr:row>8</xdr:row>
          <xdr:rowOff>76200</xdr:rowOff>
        </xdr:from>
        <xdr:to>
          <xdr:col>11</xdr:col>
          <xdr:colOff>1028700</xdr:colOff>
          <xdr:row>9</xdr:row>
          <xdr:rowOff>133350</xdr:rowOff>
        </xdr:to>
        <xdr:sp macro="" textlink="">
          <xdr:nvSpPr>
            <xdr:cNvPr id="13315" name="Label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857250</xdr:colOff>
          <xdr:row>8</xdr:row>
          <xdr:rowOff>95250</xdr:rowOff>
        </xdr:from>
        <xdr:to>
          <xdr:col>16</xdr:col>
          <xdr:colOff>981075</xdr:colOff>
          <xdr:row>9</xdr:row>
          <xdr:rowOff>161925</xdr:rowOff>
        </xdr:to>
        <xdr:sp macro="" textlink="">
          <xdr:nvSpPr>
            <xdr:cNvPr id="13316" name="Label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xdr:from>
      <xdr:col>6</xdr:col>
      <xdr:colOff>238125</xdr:colOff>
      <xdr:row>2</xdr:row>
      <xdr:rowOff>142875</xdr:rowOff>
    </xdr:from>
    <xdr:to>
      <xdr:col>9</xdr:col>
      <xdr:colOff>1104900</xdr:colOff>
      <xdr:row>17</xdr:row>
      <xdr:rowOff>56030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142875</xdr:colOff>
      <xdr:row>2</xdr:row>
      <xdr:rowOff>152401</xdr:rowOff>
    </xdr:from>
    <xdr:to>
      <xdr:col>14</xdr:col>
      <xdr:colOff>1009650</xdr:colOff>
      <xdr:row>17</xdr:row>
      <xdr:rowOff>44824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228600</xdr:colOff>
      <xdr:row>17</xdr:row>
      <xdr:rowOff>152400</xdr:rowOff>
    </xdr:from>
    <xdr:to>
      <xdr:col>4</xdr:col>
      <xdr:colOff>1095375</xdr:colOff>
      <xdr:row>32</xdr:row>
      <xdr:rowOff>38100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17</xdr:row>
      <xdr:rowOff>161925</xdr:rowOff>
    </xdr:from>
    <xdr:to>
      <xdr:col>9</xdr:col>
      <xdr:colOff>1114425</xdr:colOff>
      <xdr:row>32</xdr:row>
      <xdr:rowOff>28575</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152400</xdr:colOff>
      <xdr:row>17</xdr:row>
      <xdr:rowOff>171450</xdr:rowOff>
    </xdr:from>
    <xdr:to>
      <xdr:col>14</xdr:col>
      <xdr:colOff>1019175</xdr:colOff>
      <xdr:row>32</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239806</xdr:colOff>
      <xdr:row>33</xdr:row>
      <xdr:rowOff>77694</xdr:rowOff>
    </xdr:from>
    <xdr:to>
      <xdr:col>4</xdr:col>
      <xdr:colOff>1106581</xdr:colOff>
      <xdr:row>47</xdr:row>
      <xdr:rowOff>156135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231775</xdr:colOff>
      <xdr:row>33</xdr:row>
      <xdr:rowOff>82550</xdr:rowOff>
    </xdr:from>
    <xdr:to>
      <xdr:col>9</xdr:col>
      <xdr:colOff>1098550</xdr:colOff>
      <xdr:row>47</xdr:row>
      <xdr:rowOff>160991</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171450</xdr:colOff>
      <xdr:row>33</xdr:row>
      <xdr:rowOff>73025</xdr:rowOff>
    </xdr:from>
    <xdr:to>
      <xdr:col>14</xdr:col>
      <xdr:colOff>1038225</xdr:colOff>
      <xdr:row>47</xdr:row>
      <xdr:rowOff>151466</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228600</xdr:colOff>
      <xdr:row>79</xdr:row>
      <xdr:rowOff>9525</xdr:rowOff>
    </xdr:from>
    <xdr:to>
      <xdr:col>4</xdr:col>
      <xdr:colOff>1095375</xdr:colOff>
      <xdr:row>91</xdr:row>
      <xdr:rowOff>171449</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180975</xdr:colOff>
      <xdr:row>79</xdr:row>
      <xdr:rowOff>15875</xdr:rowOff>
    </xdr:from>
    <xdr:to>
      <xdr:col>9</xdr:col>
      <xdr:colOff>1047750</xdr:colOff>
      <xdr:row>91</xdr:row>
      <xdr:rowOff>168274</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149786</xdr:colOff>
      <xdr:row>79</xdr:row>
      <xdr:rowOff>0</xdr:rowOff>
    </xdr:from>
    <xdr:to>
      <xdr:col>14</xdr:col>
      <xdr:colOff>1016561</xdr:colOff>
      <xdr:row>91</xdr:row>
      <xdr:rowOff>171450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224118</xdr:colOff>
      <xdr:row>2</xdr:row>
      <xdr:rowOff>156882</xdr:rowOff>
    </xdr:from>
    <xdr:to>
      <xdr:col>4</xdr:col>
      <xdr:colOff>1098176</xdr:colOff>
      <xdr:row>17</xdr:row>
      <xdr:rowOff>44823</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238125</xdr:colOff>
      <xdr:row>48</xdr:row>
      <xdr:rowOff>63500</xdr:rowOff>
    </xdr:from>
    <xdr:to>
      <xdr:col>4</xdr:col>
      <xdr:colOff>1112183</xdr:colOff>
      <xdr:row>62</xdr:row>
      <xdr:rowOff>141942</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247650</xdr:colOff>
      <xdr:row>63</xdr:row>
      <xdr:rowOff>76200</xdr:rowOff>
    </xdr:from>
    <xdr:to>
      <xdr:col>4</xdr:col>
      <xdr:colOff>1110503</xdr:colOff>
      <xdr:row>78</xdr:row>
      <xdr:rowOff>143435</xdr:rowOff>
    </xdr:to>
    <xdr:graphicFrame macro="">
      <xdr:nvGraphicFramePr>
        <xdr:cNvPr id="34" name="Chart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241300</xdr:colOff>
      <xdr:row>48</xdr:row>
      <xdr:rowOff>60325</xdr:rowOff>
    </xdr:from>
    <xdr:to>
      <xdr:col>9</xdr:col>
      <xdr:colOff>1115359</xdr:colOff>
      <xdr:row>62</xdr:row>
      <xdr:rowOff>138767</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222250</xdr:colOff>
      <xdr:row>63</xdr:row>
      <xdr:rowOff>76200</xdr:rowOff>
    </xdr:from>
    <xdr:to>
      <xdr:col>9</xdr:col>
      <xdr:colOff>1051485</xdr:colOff>
      <xdr:row>78</xdr:row>
      <xdr:rowOff>165847</xdr:rowOff>
    </xdr:to>
    <xdr:graphicFrame macro="">
      <xdr:nvGraphicFramePr>
        <xdr:cNvPr id="36" name="Chart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152400</xdr:colOff>
      <xdr:row>48</xdr:row>
      <xdr:rowOff>31750</xdr:rowOff>
    </xdr:from>
    <xdr:to>
      <xdr:col>14</xdr:col>
      <xdr:colOff>1026459</xdr:colOff>
      <xdr:row>62</xdr:row>
      <xdr:rowOff>110192</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xdr:col>
      <xdr:colOff>142875</xdr:colOff>
      <xdr:row>63</xdr:row>
      <xdr:rowOff>76200</xdr:rowOff>
    </xdr:from>
    <xdr:to>
      <xdr:col>14</xdr:col>
      <xdr:colOff>1061757</xdr:colOff>
      <xdr:row>78</xdr:row>
      <xdr:rowOff>143436</xdr:rowOff>
    </xdr:to>
    <xdr:graphicFrame macro="">
      <xdr:nvGraphicFramePr>
        <xdr:cNvPr id="38" name="Chart 3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mc:AlternateContent xmlns:mc="http://schemas.openxmlformats.org/markup-compatibility/2006">
    <mc:Choice xmlns:a14="http://schemas.microsoft.com/office/drawing/2010/main" Requires="a14">
      <xdr:twoCellAnchor>
        <xdr:from>
          <xdr:col>3</xdr:col>
          <xdr:colOff>904875</xdr:colOff>
          <xdr:row>3</xdr:row>
          <xdr:rowOff>85725</xdr:rowOff>
        </xdr:from>
        <xdr:to>
          <xdr:col>4</xdr:col>
          <xdr:colOff>1038225</xdr:colOff>
          <xdr:row>5</xdr:row>
          <xdr:rowOff>0</xdr:rowOff>
        </xdr:to>
        <xdr:sp macro="" textlink="">
          <xdr:nvSpPr>
            <xdr:cNvPr id="19457" name="Label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847725</xdr:colOff>
          <xdr:row>19</xdr:row>
          <xdr:rowOff>0</xdr:rowOff>
        </xdr:from>
        <xdr:to>
          <xdr:col>4</xdr:col>
          <xdr:colOff>1028700</xdr:colOff>
          <xdr:row>20</xdr:row>
          <xdr:rowOff>57150</xdr:rowOff>
        </xdr:to>
        <xdr:sp macro="" textlink="">
          <xdr:nvSpPr>
            <xdr:cNvPr id="19458" name="Label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838200</xdr:colOff>
          <xdr:row>3</xdr:row>
          <xdr:rowOff>76200</xdr:rowOff>
        </xdr:from>
        <xdr:to>
          <xdr:col>9</xdr:col>
          <xdr:colOff>1009650</xdr:colOff>
          <xdr:row>4</xdr:row>
          <xdr:rowOff>161925</xdr:rowOff>
        </xdr:to>
        <xdr:sp macro="" textlink="">
          <xdr:nvSpPr>
            <xdr:cNvPr id="19459" name="Label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914400</xdr:colOff>
          <xdr:row>18</xdr:row>
          <xdr:rowOff>142875</xdr:rowOff>
        </xdr:from>
        <xdr:to>
          <xdr:col>9</xdr:col>
          <xdr:colOff>1038225</xdr:colOff>
          <xdr:row>20</xdr:row>
          <xdr:rowOff>19050</xdr:rowOff>
        </xdr:to>
        <xdr:sp macro="" textlink="">
          <xdr:nvSpPr>
            <xdr:cNvPr id="19460" name="Label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838200</xdr:colOff>
          <xdr:row>3</xdr:row>
          <xdr:rowOff>152400</xdr:rowOff>
        </xdr:from>
        <xdr:to>
          <xdr:col>14</xdr:col>
          <xdr:colOff>962025</xdr:colOff>
          <xdr:row>5</xdr:row>
          <xdr:rowOff>57150</xdr:rowOff>
        </xdr:to>
        <xdr:sp macro="" textlink="">
          <xdr:nvSpPr>
            <xdr:cNvPr id="19461" name="Label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962025</xdr:colOff>
          <xdr:row>19</xdr:row>
          <xdr:rowOff>28575</xdr:rowOff>
        </xdr:from>
        <xdr:to>
          <xdr:col>14</xdr:col>
          <xdr:colOff>981075</xdr:colOff>
          <xdr:row>20</xdr:row>
          <xdr:rowOff>85725</xdr:rowOff>
        </xdr:to>
        <xdr:sp macro="" textlink="">
          <xdr:nvSpPr>
            <xdr:cNvPr id="19462" name="Label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1057275</xdr:colOff>
          <xdr:row>47</xdr:row>
          <xdr:rowOff>0</xdr:rowOff>
        </xdr:from>
        <xdr:to>
          <xdr:col>3</xdr:col>
          <xdr:colOff>1104900</xdr:colOff>
          <xdr:row>52</xdr:row>
          <xdr:rowOff>66675</xdr:rowOff>
        </xdr:to>
        <xdr:sp macro="" textlink="">
          <xdr:nvSpPr>
            <xdr:cNvPr id="19463" name="Label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800100</xdr:colOff>
          <xdr:row>47</xdr:row>
          <xdr:rowOff>142875</xdr:rowOff>
        </xdr:from>
        <xdr:to>
          <xdr:col>8</xdr:col>
          <xdr:colOff>742950</xdr:colOff>
          <xdr:row>53</xdr:row>
          <xdr:rowOff>66675</xdr:rowOff>
        </xdr:to>
        <xdr:sp macro="" textlink="">
          <xdr:nvSpPr>
            <xdr:cNvPr id="19464" name="Label 8" hidden="1">
              <a:extLst>
                <a:ext uri="{63B3BB69-23CF-44E3-9099-C40C66FF867C}">
                  <a14:compatExt spid="_x0000_s1946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219075</xdr:colOff>
          <xdr:row>46</xdr:row>
          <xdr:rowOff>95250</xdr:rowOff>
        </xdr:from>
        <xdr:to>
          <xdr:col>13</xdr:col>
          <xdr:colOff>142875</xdr:colOff>
          <xdr:row>52</xdr:row>
          <xdr:rowOff>104775</xdr:rowOff>
        </xdr:to>
        <xdr:sp macro="" textlink="">
          <xdr:nvSpPr>
            <xdr:cNvPr id="19465" name="Label 9"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1266825</xdr:colOff>
          <xdr:row>60</xdr:row>
          <xdr:rowOff>133350</xdr:rowOff>
        </xdr:from>
        <xdr:to>
          <xdr:col>3</xdr:col>
          <xdr:colOff>495300</xdr:colOff>
          <xdr:row>64</xdr:row>
          <xdr:rowOff>76200</xdr:rowOff>
        </xdr:to>
        <xdr:sp macro="" textlink="">
          <xdr:nvSpPr>
            <xdr:cNvPr id="19466" name="Label 10" hidden="1">
              <a:extLst>
                <a:ext uri="{63B3BB69-23CF-44E3-9099-C40C66FF867C}">
                  <a14:compatExt spid="_x0000_s1946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1171575</xdr:colOff>
          <xdr:row>49</xdr:row>
          <xdr:rowOff>171450</xdr:rowOff>
        </xdr:from>
        <xdr:to>
          <xdr:col>4</xdr:col>
          <xdr:colOff>1047750</xdr:colOff>
          <xdr:row>51</xdr:row>
          <xdr:rowOff>57150</xdr:rowOff>
        </xdr:to>
        <xdr:sp macro="" textlink="">
          <xdr:nvSpPr>
            <xdr:cNvPr id="19467" name="Label 11" hidden="1">
              <a:extLst>
                <a:ext uri="{63B3BB69-23CF-44E3-9099-C40C66FF867C}">
                  <a14:compatExt spid="_x0000_s1946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50</xdr:row>
          <xdr:rowOff>0</xdr:rowOff>
        </xdr:from>
        <xdr:to>
          <xdr:col>9</xdr:col>
          <xdr:colOff>1057275</xdr:colOff>
          <xdr:row>51</xdr:row>
          <xdr:rowOff>104775</xdr:rowOff>
        </xdr:to>
        <xdr:sp macro="" textlink="">
          <xdr:nvSpPr>
            <xdr:cNvPr id="19468" name="Label 12" hidden="1">
              <a:extLst>
                <a:ext uri="{63B3BB69-23CF-44E3-9099-C40C66FF867C}">
                  <a14:compatExt spid="_x0000_s1946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981075</xdr:colOff>
          <xdr:row>49</xdr:row>
          <xdr:rowOff>152400</xdr:rowOff>
        </xdr:from>
        <xdr:to>
          <xdr:col>14</xdr:col>
          <xdr:colOff>942975</xdr:colOff>
          <xdr:row>51</xdr:row>
          <xdr:rowOff>28575</xdr:rowOff>
        </xdr:to>
        <xdr:sp macro="" textlink="">
          <xdr:nvSpPr>
            <xdr:cNvPr id="19469" name="Label 13" hidden="1">
              <a:extLst>
                <a:ext uri="{63B3BB69-23CF-44E3-9099-C40C66FF867C}">
                  <a14:compatExt spid="_x0000_s1946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1</xdr:col>
      <xdr:colOff>378198</xdr:colOff>
      <xdr:row>24</xdr:row>
      <xdr:rowOff>88714</xdr:rowOff>
    </xdr:from>
    <xdr:to>
      <xdr:col>5</xdr:col>
      <xdr:colOff>916080</xdr:colOff>
      <xdr:row>38</xdr:row>
      <xdr:rowOff>167155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463177</xdr:colOff>
      <xdr:row>24</xdr:row>
      <xdr:rowOff>68169</xdr:rowOff>
    </xdr:from>
    <xdr:to>
      <xdr:col>11</xdr:col>
      <xdr:colOff>1001059</xdr:colOff>
      <xdr:row>38</xdr:row>
      <xdr:rowOff>146610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409949</xdr:colOff>
      <xdr:row>24</xdr:row>
      <xdr:rowOff>47625</xdr:rowOff>
    </xdr:from>
    <xdr:to>
      <xdr:col>16</xdr:col>
      <xdr:colOff>947831</xdr:colOff>
      <xdr:row>38</xdr:row>
      <xdr:rowOff>126066</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421155</xdr:colOff>
      <xdr:row>39</xdr:row>
      <xdr:rowOff>18676</xdr:rowOff>
    </xdr:from>
    <xdr:to>
      <xdr:col>16</xdr:col>
      <xdr:colOff>959037</xdr:colOff>
      <xdr:row>53</xdr:row>
      <xdr:rowOff>97117</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463177</xdr:colOff>
      <xdr:row>39</xdr:row>
      <xdr:rowOff>36419</xdr:rowOff>
    </xdr:from>
    <xdr:to>
      <xdr:col>11</xdr:col>
      <xdr:colOff>1001059</xdr:colOff>
      <xdr:row>53</xdr:row>
      <xdr:rowOff>114860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376331</xdr:colOff>
      <xdr:row>39</xdr:row>
      <xdr:rowOff>79375</xdr:rowOff>
    </xdr:from>
    <xdr:to>
      <xdr:col>5</xdr:col>
      <xdr:colOff>914213</xdr:colOff>
      <xdr:row>53</xdr:row>
      <xdr:rowOff>157816</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358589</xdr:colOff>
      <xdr:row>84</xdr:row>
      <xdr:rowOff>156883</xdr:rowOff>
    </xdr:from>
    <xdr:to>
      <xdr:col>5</xdr:col>
      <xdr:colOff>896471</xdr:colOff>
      <xdr:row>99</xdr:row>
      <xdr:rowOff>44824</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537883</xdr:colOff>
      <xdr:row>84</xdr:row>
      <xdr:rowOff>145677</xdr:rowOff>
    </xdr:from>
    <xdr:to>
      <xdr:col>11</xdr:col>
      <xdr:colOff>1075765</xdr:colOff>
      <xdr:row>99</xdr:row>
      <xdr:rowOff>33618</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425823</xdr:colOff>
      <xdr:row>84</xdr:row>
      <xdr:rowOff>168088</xdr:rowOff>
    </xdr:from>
    <xdr:to>
      <xdr:col>16</xdr:col>
      <xdr:colOff>963705</xdr:colOff>
      <xdr:row>99</xdr:row>
      <xdr:rowOff>56029</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403411</xdr:colOff>
      <xdr:row>100</xdr:row>
      <xdr:rowOff>89649</xdr:rowOff>
    </xdr:from>
    <xdr:to>
      <xdr:col>5</xdr:col>
      <xdr:colOff>941293</xdr:colOff>
      <xdr:row>114</xdr:row>
      <xdr:rowOff>168090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526677</xdr:colOff>
      <xdr:row>100</xdr:row>
      <xdr:rowOff>100853</xdr:rowOff>
    </xdr:from>
    <xdr:to>
      <xdr:col>11</xdr:col>
      <xdr:colOff>1064559</xdr:colOff>
      <xdr:row>114</xdr:row>
      <xdr:rowOff>179294</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437028</xdr:colOff>
      <xdr:row>100</xdr:row>
      <xdr:rowOff>78442</xdr:rowOff>
    </xdr:from>
    <xdr:to>
      <xdr:col>16</xdr:col>
      <xdr:colOff>974910</xdr:colOff>
      <xdr:row>114</xdr:row>
      <xdr:rowOff>156883</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366993</xdr:colOff>
      <xdr:row>54</xdr:row>
      <xdr:rowOff>31750</xdr:rowOff>
    </xdr:from>
    <xdr:to>
      <xdr:col>5</xdr:col>
      <xdr:colOff>904875</xdr:colOff>
      <xdr:row>68</xdr:row>
      <xdr:rowOff>107950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463177</xdr:colOff>
      <xdr:row>53</xdr:row>
      <xdr:rowOff>179294</xdr:rowOff>
    </xdr:from>
    <xdr:to>
      <xdr:col>11</xdr:col>
      <xdr:colOff>1001059</xdr:colOff>
      <xdr:row>68</xdr:row>
      <xdr:rowOff>64994</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437030</xdr:colOff>
      <xdr:row>53</xdr:row>
      <xdr:rowOff>158750</xdr:rowOff>
    </xdr:from>
    <xdr:to>
      <xdr:col>16</xdr:col>
      <xdr:colOff>974912</xdr:colOff>
      <xdr:row>68</xdr:row>
      <xdr:rowOff>44450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403412</xdr:colOff>
      <xdr:row>69</xdr:row>
      <xdr:rowOff>56029</xdr:rowOff>
    </xdr:from>
    <xdr:to>
      <xdr:col>5</xdr:col>
      <xdr:colOff>941294</xdr:colOff>
      <xdr:row>83</xdr:row>
      <xdr:rowOff>132229</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537882</xdr:colOff>
      <xdr:row>69</xdr:row>
      <xdr:rowOff>67235</xdr:rowOff>
    </xdr:from>
    <xdr:to>
      <xdr:col>11</xdr:col>
      <xdr:colOff>1075764</xdr:colOff>
      <xdr:row>83</xdr:row>
      <xdr:rowOff>143435</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13</xdr:col>
      <xdr:colOff>437029</xdr:colOff>
      <xdr:row>69</xdr:row>
      <xdr:rowOff>0</xdr:rowOff>
    </xdr:from>
    <xdr:to>
      <xdr:col>16</xdr:col>
      <xdr:colOff>974911</xdr:colOff>
      <xdr:row>83</xdr:row>
      <xdr:rowOff>76200</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1142999</xdr:colOff>
      <xdr:row>1</xdr:row>
      <xdr:rowOff>11206</xdr:rowOff>
    </xdr:from>
    <xdr:to>
      <xdr:col>3</xdr:col>
      <xdr:colOff>57084</xdr:colOff>
      <xdr:row>2</xdr:row>
      <xdr:rowOff>144556</xdr:rowOff>
    </xdr:to>
    <xdr:pic>
      <xdr:nvPicPr>
        <xdr:cNvPr id="32" name="Picture 13" descr="C:\Users\Owner\AppData\Local\Microsoft\Windows\Temporary Internet Files\Content.IE5\NF71QAZM\MC900110849[1].wmf"/>
        <xdr:cNvPicPr>
          <a:picLocks noChangeAspect="1" noChangeArrowheads="1"/>
        </xdr:cNvPicPr>
      </xdr:nvPicPr>
      <xdr:blipFill>
        <a:blip xmlns:r="http://schemas.openxmlformats.org/officeDocument/2006/relationships" r:embed="rId19" cstate="print"/>
        <a:srcRect/>
        <a:stretch>
          <a:fillRect/>
        </a:stretch>
      </xdr:blipFill>
      <xdr:spPr bwMode="auto">
        <a:xfrm>
          <a:off x="1299881" y="280147"/>
          <a:ext cx="326027" cy="323850"/>
        </a:xfrm>
        <a:prstGeom prst="rect">
          <a:avLst/>
        </a:prstGeom>
        <a:noFill/>
      </xdr:spPr>
    </xdr:pic>
    <xdr:clientData fLocksWithSheet="0"/>
  </xdr:twoCellAnchor>
  <xdr:twoCellAnchor editAs="oneCell">
    <xdr:from>
      <xdr:col>7</xdr:col>
      <xdr:colOff>1109382</xdr:colOff>
      <xdr:row>1</xdr:row>
      <xdr:rowOff>0</xdr:rowOff>
    </xdr:from>
    <xdr:to>
      <xdr:col>9</xdr:col>
      <xdr:colOff>23468</xdr:colOff>
      <xdr:row>2</xdr:row>
      <xdr:rowOff>133350</xdr:rowOff>
    </xdr:to>
    <xdr:pic>
      <xdr:nvPicPr>
        <xdr:cNvPr id="33" name="Picture 13" descr="C:\Users\Owner\AppData\Local\Microsoft\Windows\Temporary Internet Files\Content.IE5\NF71QAZM\MC900110849[1].wmf"/>
        <xdr:cNvPicPr>
          <a:picLocks noChangeAspect="1" noChangeArrowheads="1"/>
        </xdr:cNvPicPr>
      </xdr:nvPicPr>
      <xdr:blipFill>
        <a:blip xmlns:r="http://schemas.openxmlformats.org/officeDocument/2006/relationships" r:embed="rId19" cstate="print"/>
        <a:srcRect/>
        <a:stretch>
          <a:fillRect/>
        </a:stretch>
      </xdr:blipFill>
      <xdr:spPr bwMode="auto">
        <a:xfrm>
          <a:off x="6869206" y="268941"/>
          <a:ext cx="326027" cy="323850"/>
        </a:xfrm>
        <a:prstGeom prst="rect">
          <a:avLst/>
        </a:prstGeom>
        <a:noFill/>
      </xdr:spPr>
    </xdr:pic>
    <xdr:clientData fLocksWithSheet="0"/>
  </xdr:twoCellAnchor>
  <mc:AlternateContent xmlns:mc="http://schemas.openxmlformats.org/markup-compatibility/2006">
    <mc:Choice xmlns:a14="http://schemas.microsoft.com/office/drawing/2010/main" Requires="a14">
      <xdr:twoCellAnchor>
        <xdr:from>
          <xdr:col>4</xdr:col>
          <xdr:colOff>962025</xdr:colOff>
          <xdr:row>24</xdr:row>
          <xdr:rowOff>152400</xdr:rowOff>
        </xdr:from>
        <xdr:to>
          <xdr:col>5</xdr:col>
          <xdr:colOff>866775</xdr:colOff>
          <xdr:row>26</xdr:row>
          <xdr:rowOff>76200</xdr:rowOff>
        </xdr:to>
        <xdr:sp macro="" textlink="">
          <xdr:nvSpPr>
            <xdr:cNvPr id="22529" name="Label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885825</xdr:colOff>
          <xdr:row>40</xdr:row>
          <xdr:rowOff>104775</xdr:rowOff>
        </xdr:from>
        <xdr:to>
          <xdr:col>5</xdr:col>
          <xdr:colOff>800100</xdr:colOff>
          <xdr:row>41</xdr:row>
          <xdr:rowOff>171450</xdr:rowOff>
        </xdr:to>
        <xdr:sp macro="" textlink="">
          <xdr:nvSpPr>
            <xdr:cNvPr id="22530" name="Label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971550</xdr:colOff>
          <xdr:row>24</xdr:row>
          <xdr:rowOff>123825</xdr:rowOff>
        </xdr:from>
        <xdr:to>
          <xdr:col>11</xdr:col>
          <xdr:colOff>866775</xdr:colOff>
          <xdr:row>26</xdr:row>
          <xdr:rowOff>47625</xdr:rowOff>
        </xdr:to>
        <xdr:sp macro="" textlink="">
          <xdr:nvSpPr>
            <xdr:cNvPr id="22531" name="Label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952500</xdr:colOff>
          <xdr:row>40</xdr:row>
          <xdr:rowOff>85725</xdr:rowOff>
        </xdr:from>
        <xdr:to>
          <xdr:col>11</xdr:col>
          <xdr:colOff>942975</xdr:colOff>
          <xdr:row>41</xdr:row>
          <xdr:rowOff>142875</xdr:rowOff>
        </xdr:to>
        <xdr:sp macro="" textlink="">
          <xdr:nvSpPr>
            <xdr:cNvPr id="22532" name="Label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942975</xdr:colOff>
          <xdr:row>24</xdr:row>
          <xdr:rowOff>180975</xdr:rowOff>
        </xdr:from>
        <xdr:to>
          <xdr:col>16</xdr:col>
          <xdr:colOff>866775</xdr:colOff>
          <xdr:row>26</xdr:row>
          <xdr:rowOff>66675</xdr:rowOff>
        </xdr:to>
        <xdr:sp macro="" textlink="">
          <xdr:nvSpPr>
            <xdr:cNvPr id="22533" name="Label 5" hidden="1">
              <a:extLst>
                <a:ext uri="{63B3BB69-23CF-44E3-9099-C40C66FF867C}">
                  <a14:compatExt spid="_x0000_s2253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990600</xdr:colOff>
          <xdr:row>40</xdr:row>
          <xdr:rowOff>38100</xdr:rowOff>
        </xdr:from>
        <xdr:to>
          <xdr:col>16</xdr:col>
          <xdr:colOff>923925</xdr:colOff>
          <xdr:row>41</xdr:row>
          <xdr:rowOff>142875</xdr:rowOff>
        </xdr:to>
        <xdr:sp macro="" textlink="">
          <xdr:nvSpPr>
            <xdr:cNvPr id="22534" name="Label 6"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50</xdr:row>
          <xdr:rowOff>152400</xdr:rowOff>
        </xdr:from>
        <xdr:to>
          <xdr:col>4</xdr:col>
          <xdr:colOff>857250</xdr:colOff>
          <xdr:row>55</xdr:row>
          <xdr:rowOff>104775</xdr:rowOff>
        </xdr:to>
        <xdr:sp macro="" textlink="">
          <xdr:nvSpPr>
            <xdr:cNvPr id="22535" name="Label 7" hidden="1">
              <a:extLst>
                <a:ext uri="{63B3BB69-23CF-44E3-9099-C40C66FF867C}">
                  <a14:compatExt spid="_x0000_s2253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752475</xdr:colOff>
          <xdr:row>50</xdr:row>
          <xdr:rowOff>161925</xdr:rowOff>
        </xdr:from>
        <xdr:to>
          <xdr:col>10</xdr:col>
          <xdr:colOff>66675</xdr:colOff>
          <xdr:row>55</xdr:row>
          <xdr:rowOff>66675</xdr:rowOff>
        </xdr:to>
        <xdr:sp macro="" textlink="">
          <xdr:nvSpPr>
            <xdr:cNvPr id="22536" name="Label 8" hidden="1">
              <a:extLst>
                <a:ext uri="{63B3BB69-23CF-44E3-9099-C40C66FF867C}">
                  <a14:compatExt spid="_x0000_s2253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50</xdr:row>
          <xdr:rowOff>66675</xdr:rowOff>
        </xdr:from>
        <xdr:to>
          <xdr:col>14</xdr:col>
          <xdr:colOff>971550</xdr:colOff>
          <xdr:row>55</xdr:row>
          <xdr:rowOff>76200</xdr:rowOff>
        </xdr:to>
        <xdr:sp macro="" textlink="">
          <xdr:nvSpPr>
            <xdr:cNvPr id="22537" name="Label 9" hidden="1">
              <a:extLst>
                <a:ext uri="{63B3BB69-23CF-44E3-9099-C40C66FF867C}">
                  <a14:compatExt spid="_x0000_s2253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1095375</xdr:colOff>
          <xdr:row>63</xdr:row>
          <xdr:rowOff>28575</xdr:rowOff>
        </xdr:from>
        <xdr:to>
          <xdr:col>4</xdr:col>
          <xdr:colOff>990600</xdr:colOff>
          <xdr:row>68</xdr:row>
          <xdr:rowOff>28575</xdr:rowOff>
        </xdr:to>
        <xdr:sp macro="" textlink="">
          <xdr:nvSpPr>
            <xdr:cNvPr id="22538" name="Label 10" hidden="1">
              <a:extLst>
                <a:ext uri="{63B3BB69-23CF-44E3-9099-C40C66FF867C}">
                  <a14:compatExt spid="_x0000_s2253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1123950</xdr:colOff>
          <xdr:row>70</xdr:row>
          <xdr:rowOff>38100</xdr:rowOff>
        </xdr:from>
        <xdr:to>
          <xdr:col>5</xdr:col>
          <xdr:colOff>847725</xdr:colOff>
          <xdr:row>71</xdr:row>
          <xdr:rowOff>104775</xdr:rowOff>
        </xdr:to>
        <xdr:sp macro="" textlink="">
          <xdr:nvSpPr>
            <xdr:cNvPr id="22539" name="Label 11" hidden="1">
              <a:extLst>
                <a:ext uri="{63B3BB69-23CF-44E3-9099-C40C66FF867C}">
                  <a14:compatExt spid="_x0000_s2253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1219200</xdr:colOff>
          <xdr:row>70</xdr:row>
          <xdr:rowOff>38100</xdr:rowOff>
        </xdr:from>
        <xdr:to>
          <xdr:col>11</xdr:col>
          <xdr:colOff>1028700</xdr:colOff>
          <xdr:row>71</xdr:row>
          <xdr:rowOff>66675</xdr:rowOff>
        </xdr:to>
        <xdr:sp macro="" textlink="">
          <xdr:nvSpPr>
            <xdr:cNvPr id="22540" name="Label 12" hidden="1">
              <a:extLst>
                <a:ext uri="{63B3BB69-23CF-44E3-9099-C40C66FF867C}">
                  <a14:compatExt spid="_x0000_s2254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723900</xdr:colOff>
          <xdr:row>62</xdr:row>
          <xdr:rowOff>142875</xdr:rowOff>
        </xdr:from>
        <xdr:to>
          <xdr:col>10</xdr:col>
          <xdr:colOff>190500</xdr:colOff>
          <xdr:row>68</xdr:row>
          <xdr:rowOff>57150</xdr:rowOff>
        </xdr:to>
        <xdr:sp macro="" textlink="">
          <xdr:nvSpPr>
            <xdr:cNvPr id="22541" name="Label 13" hidden="1">
              <a:extLst>
                <a:ext uri="{63B3BB69-23CF-44E3-9099-C40C66FF867C}">
                  <a14:compatExt spid="_x0000_s2254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1304925</xdr:colOff>
          <xdr:row>62</xdr:row>
          <xdr:rowOff>180975</xdr:rowOff>
        </xdr:from>
        <xdr:to>
          <xdr:col>14</xdr:col>
          <xdr:colOff>819150</xdr:colOff>
          <xdr:row>68</xdr:row>
          <xdr:rowOff>28575</xdr:rowOff>
        </xdr:to>
        <xdr:sp macro="" textlink="">
          <xdr:nvSpPr>
            <xdr:cNvPr id="22542" name="Label 14" hidden="1">
              <a:extLst>
                <a:ext uri="{63B3BB69-23CF-44E3-9099-C40C66FF867C}">
                  <a14:compatExt spid="_x0000_s2254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1104900</xdr:colOff>
          <xdr:row>70</xdr:row>
          <xdr:rowOff>47625</xdr:rowOff>
        </xdr:from>
        <xdr:to>
          <xdr:col>16</xdr:col>
          <xdr:colOff>904875</xdr:colOff>
          <xdr:row>71</xdr:row>
          <xdr:rowOff>104775</xdr:rowOff>
        </xdr:to>
        <xdr:sp macro="" textlink="">
          <xdr:nvSpPr>
            <xdr:cNvPr id="22543" name="Label 15" hidden="1">
              <a:extLst>
                <a:ext uri="{63B3BB69-23CF-44E3-9099-C40C66FF867C}">
                  <a14:compatExt spid="_x0000_s2254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85725</xdr:colOff>
      <xdr:row>26</xdr:row>
      <xdr:rowOff>78443</xdr:rowOff>
    </xdr:from>
    <xdr:to>
      <xdr:col>5</xdr:col>
      <xdr:colOff>874059</xdr:colOff>
      <xdr:row>41</xdr:row>
      <xdr:rowOff>67236</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92075</xdr:colOff>
      <xdr:row>26</xdr:row>
      <xdr:rowOff>73772</xdr:rowOff>
    </xdr:from>
    <xdr:to>
      <xdr:col>11</xdr:col>
      <xdr:colOff>934757</xdr:colOff>
      <xdr:row>41</xdr:row>
      <xdr:rowOff>73772</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76200</xdr:colOff>
      <xdr:row>26</xdr:row>
      <xdr:rowOff>104776</xdr:rowOff>
    </xdr:from>
    <xdr:to>
      <xdr:col>18</xdr:col>
      <xdr:colOff>9525</xdr:colOff>
      <xdr:row>41</xdr:row>
      <xdr:rowOff>67237</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76199</xdr:colOff>
      <xdr:row>42</xdr:row>
      <xdr:rowOff>123264</xdr:rowOff>
    </xdr:from>
    <xdr:to>
      <xdr:col>18</xdr:col>
      <xdr:colOff>19050</xdr:colOff>
      <xdr:row>59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104774</xdr:colOff>
      <xdr:row>42</xdr:row>
      <xdr:rowOff>123264</xdr:rowOff>
    </xdr:from>
    <xdr:to>
      <xdr:col>11</xdr:col>
      <xdr:colOff>930088</xdr:colOff>
      <xdr:row>58</xdr:row>
      <xdr:rowOff>145676</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85725</xdr:colOff>
      <xdr:row>42</xdr:row>
      <xdr:rowOff>89647</xdr:rowOff>
    </xdr:from>
    <xdr:to>
      <xdr:col>5</xdr:col>
      <xdr:colOff>885265</xdr:colOff>
      <xdr:row>58</xdr:row>
      <xdr:rowOff>134471</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112059</xdr:colOff>
      <xdr:row>9</xdr:row>
      <xdr:rowOff>67234</xdr:rowOff>
    </xdr:from>
    <xdr:to>
      <xdr:col>5</xdr:col>
      <xdr:colOff>874059</xdr:colOff>
      <xdr:row>24</xdr:row>
      <xdr:rowOff>134471</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89647</xdr:colOff>
      <xdr:row>9</xdr:row>
      <xdr:rowOff>56029</xdr:rowOff>
    </xdr:from>
    <xdr:to>
      <xdr:col>11</xdr:col>
      <xdr:colOff>907677</xdr:colOff>
      <xdr:row>24</xdr:row>
      <xdr:rowOff>123266</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78441</xdr:colOff>
      <xdr:row>9</xdr:row>
      <xdr:rowOff>56029</xdr:rowOff>
    </xdr:from>
    <xdr:to>
      <xdr:col>17</xdr:col>
      <xdr:colOff>963706</xdr:colOff>
      <xdr:row>24</xdr:row>
      <xdr:rowOff>123265</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1042147</xdr:colOff>
      <xdr:row>20</xdr:row>
      <xdr:rowOff>76200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56030</xdr:colOff>
      <xdr:row>3</xdr:row>
      <xdr:rowOff>0</xdr:rowOff>
    </xdr:from>
    <xdr:to>
      <xdr:col>9</xdr:col>
      <xdr:colOff>1098177</xdr:colOff>
      <xdr:row>20</xdr:row>
      <xdr:rowOff>76200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78441</xdr:colOff>
      <xdr:row>2</xdr:row>
      <xdr:rowOff>134470</xdr:rowOff>
    </xdr:from>
    <xdr:to>
      <xdr:col>14</xdr:col>
      <xdr:colOff>1120588</xdr:colOff>
      <xdr:row>20</xdr:row>
      <xdr:rowOff>53788</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21</xdr:row>
      <xdr:rowOff>0</xdr:rowOff>
    </xdr:from>
    <xdr:to>
      <xdr:col>4</xdr:col>
      <xdr:colOff>1042147</xdr:colOff>
      <xdr:row>38</xdr:row>
      <xdr:rowOff>76200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56029</xdr:colOff>
      <xdr:row>20</xdr:row>
      <xdr:rowOff>134472</xdr:rowOff>
    </xdr:from>
    <xdr:to>
      <xdr:col>9</xdr:col>
      <xdr:colOff>1098176</xdr:colOff>
      <xdr:row>38</xdr:row>
      <xdr:rowOff>53789</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67235</xdr:colOff>
      <xdr:row>20</xdr:row>
      <xdr:rowOff>145677</xdr:rowOff>
    </xdr:from>
    <xdr:to>
      <xdr:col>14</xdr:col>
      <xdr:colOff>1109382</xdr:colOff>
      <xdr:row>38</xdr:row>
      <xdr:rowOff>64994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7</xdr:row>
      <xdr:rowOff>0</xdr:rowOff>
    </xdr:from>
    <xdr:to>
      <xdr:col>5</xdr:col>
      <xdr:colOff>941294</xdr:colOff>
      <xdr:row>20</xdr:row>
      <xdr:rowOff>121023</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123265</xdr:colOff>
      <xdr:row>6</xdr:row>
      <xdr:rowOff>190501</xdr:rowOff>
    </xdr:from>
    <xdr:to>
      <xdr:col>11</xdr:col>
      <xdr:colOff>1064559</xdr:colOff>
      <xdr:row>20</xdr:row>
      <xdr:rowOff>109818</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56030</xdr:colOff>
      <xdr:row>6</xdr:row>
      <xdr:rowOff>190501</xdr:rowOff>
    </xdr:from>
    <xdr:to>
      <xdr:col>16</xdr:col>
      <xdr:colOff>997324</xdr:colOff>
      <xdr:row>20</xdr:row>
      <xdr:rowOff>109818</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41462</xdr:colOff>
      <xdr:row>22</xdr:row>
      <xdr:rowOff>54349</xdr:rowOff>
    </xdr:from>
    <xdr:to>
      <xdr:col>5</xdr:col>
      <xdr:colOff>982756</xdr:colOff>
      <xdr:row>36</xdr:row>
      <xdr:rowOff>130549</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112059</xdr:colOff>
      <xdr:row>22</xdr:row>
      <xdr:rowOff>0</xdr:rowOff>
    </xdr:from>
    <xdr:to>
      <xdr:col>11</xdr:col>
      <xdr:colOff>1053353</xdr:colOff>
      <xdr:row>36</xdr:row>
      <xdr:rowOff>76200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67235</xdr:colOff>
      <xdr:row>22</xdr:row>
      <xdr:rowOff>11206</xdr:rowOff>
    </xdr:from>
    <xdr:to>
      <xdr:col>16</xdr:col>
      <xdr:colOff>1008529</xdr:colOff>
      <xdr:row>36</xdr:row>
      <xdr:rowOff>87406</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1057276</xdr:colOff>
      <xdr:row>2</xdr:row>
      <xdr:rowOff>0</xdr:rowOff>
    </xdr:from>
    <xdr:to>
      <xdr:col>3</xdr:col>
      <xdr:colOff>11703</xdr:colOff>
      <xdr:row>2</xdr:row>
      <xdr:rowOff>323850</xdr:rowOff>
    </xdr:to>
    <xdr:pic>
      <xdr:nvPicPr>
        <xdr:cNvPr id="14349" name="Picture 13" descr="C:\Users\Owner\AppData\Local\Microsoft\Windows\Temporary Internet Files\Content.IE5\NF71QAZM\MC900110849[1].wmf"/>
        <xdr:cNvPicPr>
          <a:picLocks noChangeAspect="1" noChangeArrowheads="1"/>
        </xdr:cNvPicPr>
      </xdr:nvPicPr>
      <xdr:blipFill>
        <a:blip xmlns:r="http://schemas.openxmlformats.org/officeDocument/2006/relationships" r:embed="rId7" cstate="print"/>
        <a:srcRect/>
        <a:stretch>
          <a:fillRect/>
        </a:stretch>
      </xdr:blipFill>
      <xdr:spPr bwMode="auto">
        <a:xfrm>
          <a:off x="1209676" y="200025"/>
          <a:ext cx="326027" cy="323850"/>
        </a:xfrm>
        <a:prstGeom prst="rect">
          <a:avLst/>
        </a:prstGeom>
        <a:noFill/>
      </xdr:spPr>
    </xdr:pic>
    <xdr:clientData fLocksWithSheet="0"/>
  </xdr:twoCellAnchor>
  <xdr:twoCellAnchor editAs="oneCell">
    <xdr:from>
      <xdr:col>7</xdr:col>
      <xdr:colOff>1047750</xdr:colOff>
      <xdr:row>2</xdr:row>
      <xdr:rowOff>0</xdr:rowOff>
    </xdr:from>
    <xdr:to>
      <xdr:col>9</xdr:col>
      <xdr:colOff>2177</xdr:colOff>
      <xdr:row>2</xdr:row>
      <xdr:rowOff>323850</xdr:rowOff>
    </xdr:to>
    <xdr:pic>
      <xdr:nvPicPr>
        <xdr:cNvPr id="11" name="Picture 13" descr="C:\Users\Owner\AppData\Local\Microsoft\Windows\Temporary Internet Files\Content.IE5\NF71QAZM\MC900110849[1].wmf"/>
        <xdr:cNvPicPr>
          <a:picLocks noChangeAspect="1" noChangeArrowheads="1"/>
        </xdr:cNvPicPr>
      </xdr:nvPicPr>
      <xdr:blipFill>
        <a:blip xmlns:r="http://schemas.openxmlformats.org/officeDocument/2006/relationships" r:embed="rId7" cstate="print"/>
        <a:srcRect/>
        <a:stretch>
          <a:fillRect/>
        </a:stretch>
      </xdr:blipFill>
      <xdr:spPr bwMode="auto">
        <a:xfrm>
          <a:off x="6267450" y="200025"/>
          <a:ext cx="326027" cy="323850"/>
        </a:xfrm>
        <a:prstGeom prst="rect">
          <a:avLst/>
        </a:prstGeom>
        <a:noFill/>
      </xdr:spPr>
    </xdr:pic>
    <xdr:clientData fLocksWithSheet="0"/>
  </xdr:twoCellAnchor>
  <mc:AlternateContent xmlns:mc="http://schemas.openxmlformats.org/markup-compatibility/2006">
    <mc:Choice xmlns:a14="http://schemas.microsoft.com/office/drawing/2010/main" Requires="a14">
      <xdr:twoCellAnchor>
        <xdr:from>
          <xdr:col>4</xdr:col>
          <xdr:colOff>1028700</xdr:colOff>
          <xdr:row>7</xdr:row>
          <xdr:rowOff>76200</xdr:rowOff>
        </xdr:from>
        <xdr:to>
          <xdr:col>5</xdr:col>
          <xdr:colOff>866775</xdr:colOff>
          <xdr:row>8</xdr:row>
          <xdr:rowOff>114300</xdr:rowOff>
        </xdr:to>
        <xdr:sp macro="" textlink="">
          <xdr:nvSpPr>
            <xdr:cNvPr id="14337" name="Label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1104900</xdr:colOff>
          <xdr:row>22</xdr:row>
          <xdr:rowOff>171450</xdr:rowOff>
        </xdr:from>
        <xdr:to>
          <xdr:col>5</xdr:col>
          <xdr:colOff>904875</xdr:colOff>
          <xdr:row>24</xdr:row>
          <xdr:rowOff>28575</xdr:rowOff>
        </xdr:to>
        <xdr:sp macro="" textlink="">
          <xdr:nvSpPr>
            <xdr:cNvPr id="14338" name="Label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1152525</xdr:colOff>
          <xdr:row>7</xdr:row>
          <xdr:rowOff>104775</xdr:rowOff>
        </xdr:from>
        <xdr:to>
          <xdr:col>11</xdr:col>
          <xdr:colOff>952500</xdr:colOff>
          <xdr:row>8</xdr:row>
          <xdr:rowOff>114300</xdr:rowOff>
        </xdr:to>
        <xdr:sp macro="" textlink="">
          <xdr:nvSpPr>
            <xdr:cNvPr id="14339" name="Label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22</xdr:row>
          <xdr:rowOff>66675</xdr:rowOff>
        </xdr:from>
        <xdr:to>
          <xdr:col>11</xdr:col>
          <xdr:colOff>1028700</xdr:colOff>
          <xdr:row>23</xdr:row>
          <xdr:rowOff>104775</xdr:rowOff>
        </xdr:to>
        <xdr:sp macro="" textlink="">
          <xdr:nvSpPr>
            <xdr:cNvPr id="14340" name="Label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1009650</xdr:colOff>
          <xdr:row>7</xdr:row>
          <xdr:rowOff>66675</xdr:rowOff>
        </xdr:from>
        <xdr:to>
          <xdr:col>16</xdr:col>
          <xdr:colOff>914400</xdr:colOff>
          <xdr:row>8</xdr:row>
          <xdr:rowOff>104775</xdr:rowOff>
        </xdr:to>
        <xdr:sp macro="" textlink="">
          <xdr:nvSpPr>
            <xdr:cNvPr id="14341" name="Label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23</xdr:row>
          <xdr:rowOff>57150</xdr:rowOff>
        </xdr:from>
        <xdr:to>
          <xdr:col>16</xdr:col>
          <xdr:colOff>981075</xdr:colOff>
          <xdr:row>24</xdr:row>
          <xdr:rowOff>104775</xdr:rowOff>
        </xdr:to>
        <xdr:sp macro="" textlink="">
          <xdr:nvSpPr>
            <xdr:cNvPr id="14342" name="Label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44077</xdr:colOff>
      <xdr:row>22</xdr:row>
      <xdr:rowOff>87780</xdr:rowOff>
    </xdr:from>
    <xdr:to>
      <xdr:col>5</xdr:col>
      <xdr:colOff>1072777</xdr:colOff>
      <xdr:row>36</xdr:row>
      <xdr:rowOff>163980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84044</xdr:colOff>
      <xdr:row>38</xdr:row>
      <xdr:rowOff>32497</xdr:rowOff>
    </xdr:from>
    <xdr:to>
      <xdr:col>5</xdr:col>
      <xdr:colOff>1112744</xdr:colOff>
      <xdr:row>53</xdr:row>
      <xdr:rowOff>165848</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66675</xdr:colOff>
      <xdr:row>22</xdr:row>
      <xdr:rowOff>86286</xdr:rowOff>
    </xdr:from>
    <xdr:to>
      <xdr:col>11</xdr:col>
      <xdr:colOff>1095375</xdr:colOff>
      <xdr:row>36</xdr:row>
      <xdr:rowOff>162486</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39781</xdr:colOff>
      <xdr:row>38</xdr:row>
      <xdr:rowOff>28013</xdr:rowOff>
    </xdr:from>
    <xdr:to>
      <xdr:col>11</xdr:col>
      <xdr:colOff>1068481</xdr:colOff>
      <xdr:row>53</xdr:row>
      <xdr:rowOff>151838</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66862</xdr:colOff>
      <xdr:row>22</xdr:row>
      <xdr:rowOff>84791</xdr:rowOff>
    </xdr:from>
    <xdr:to>
      <xdr:col>16</xdr:col>
      <xdr:colOff>1095562</xdr:colOff>
      <xdr:row>36</xdr:row>
      <xdr:rowOff>160991</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44825</xdr:colOff>
      <xdr:row>38</xdr:row>
      <xdr:rowOff>32685</xdr:rowOff>
    </xdr:from>
    <xdr:to>
      <xdr:col>16</xdr:col>
      <xdr:colOff>1073525</xdr:colOff>
      <xdr:row>53</xdr:row>
      <xdr:rowOff>127935</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1057275</xdr:colOff>
      <xdr:row>1</xdr:row>
      <xdr:rowOff>180975</xdr:rowOff>
    </xdr:from>
    <xdr:to>
      <xdr:col>3</xdr:col>
      <xdr:colOff>2177</xdr:colOff>
      <xdr:row>2</xdr:row>
      <xdr:rowOff>314325</xdr:rowOff>
    </xdr:to>
    <xdr:pic>
      <xdr:nvPicPr>
        <xdr:cNvPr id="8" name="Picture 13" descr="C:\Users\Owner\AppData\Local\Microsoft\Windows\Temporary Internet Files\Content.IE5\NF71QAZM\MC900110849[1].wmf"/>
        <xdr:cNvPicPr>
          <a:picLocks noChangeAspect="1" noChangeArrowheads="1"/>
        </xdr:cNvPicPr>
      </xdr:nvPicPr>
      <xdr:blipFill>
        <a:blip xmlns:r="http://schemas.openxmlformats.org/officeDocument/2006/relationships" r:embed="rId7" cstate="print"/>
        <a:srcRect/>
        <a:stretch>
          <a:fillRect/>
        </a:stretch>
      </xdr:blipFill>
      <xdr:spPr bwMode="auto">
        <a:xfrm>
          <a:off x="1295400" y="180975"/>
          <a:ext cx="326027" cy="323850"/>
        </a:xfrm>
        <a:prstGeom prst="rect">
          <a:avLst/>
        </a:prstGeom>
        <a:noFill/>
      </xdr:spPr>
    </xdr:pic>
    <xdr:clientData fLocksWithSheet="0"/>
  </xdr:twoCellAnchor>
  <xdr:twoCellAnchor editAs="oneCell">
    <xdr:from>
      <xdr:col>7</xdr:col>
      <xdr:colOff>1047750</xdr:colOff>
      <xdr:row>2</xdr:row>
      <xdr:rowOff>0</xdr:rowOff>
    </xdr:from>
    <xdr:to>
      <xdr:col>9</xdr:col>
      <xdr:colOff>2177</xdr:colOff>
      <xdr:row>2</xdr:row>
      <xdr:rowOff>323850</xdr:rowOff>
    </xdr:to>
    <xdr:pic>
      <xdr:nvPicPr>
        <xdr:cNvPr id="9" name="Picture 13" descr="C:\Users\Owner\AppData\Local\Microsoft\Windows\Temporary Internet Files\Content.IE5\NF71QAZM\MC900110849[1].wmf"/>
        <xdr:cNvPicPr>
          <a:picLocks noChangeAspect="1" noChangeArrowheads="1"/>
        </xdr:cNvPicPr>
      </xdr:nvPicPr>
      <xdr:blipFill>
        <a:blip xmlns:r="http://schemas.openxmlformats.org/officeDocument/2006/relationships" r:embed="rId7" cstate="print"/>
        <a:srcRect/>
        <a:stretch>
          <a:fillRect/>
        </a:stretch>
      </xdr:blipFill>
      <xdr:spPr bwMode="auto">
        <a:xfrm>
          <a:off x="6362700" y="190500"/>
          <a:ext cx="326027" cy="323850"/>
        </a:xfrm>
        <a:prstGeom prst="rect">
          <a:avLst/>
        </a:prstGeom>
        <a:noFill/>
      </xdr:spPr>
    </xdr:pic>
    <xdr:clientData fLocksWithSheet="0"/>
  </xdr:twoCellAnchor>
  <xdr:twoCellAnchor>
    <xdr:from>
      <xdr:col>1</xdr:col>
      <xdr:colOff>80683</xdr:colOff>
      <xdr:row>6</xdr:row>
      <xdr:rowOff>127374</xdr:rowOff>
    </xdr:from>
    <xdr:to>
      <xdr:col>5</xdr:col>
      <xdr:colOff>1080808</xdr:colOff>
      <xdr:row>21</xdr:row>
      <xdr:rowOff>13074</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93756</xdr:colOff>
      <xdr:row>6</xdr:row>
      <xdr:rowOff>117662</xdr:rowOff>
    </xdr:from>
    <xdr:to>
      <xdr:col>11</xdr:col>
      <xdr:colOff>1084356</xdr:colOff>
      <xdr:row>21</xdr:row>
      <xdr:rowOff>3362</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76387</xdr:colOff>
      <xdr:row>6</xdr:row>
      <xdr:rowOff>137085</xdr:rowOff>
    </xdr:from>
    <xdr:to>
      <xdr:col>16</xdr:col>
      <xdr:colOff>1105087</xdr:colOff>
      <xdr:row>21</xdr:row>
      <xdr:rowOff>22785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xdr:from>
          <xdr:col>5</xdr:col>
          <xdr:colOff>57150</xdr:colOff>
          <xdr:row>6</xdr:row>
          <xdr:rowOff>180975</xdr:rowOff>
        </xdr:from>
        <xdr:to>
          <xdr:col>5</xdr:col>
          <xdr:colOff>1028700</xdr:colOff>
          <xdr:row>8</xdr:row>
          <xdr:rowOff>104775</xdr:rowOff>
        </xdr:to>
        <xdr:sp macro="" textlink="">
          <xdr:nvSpPr>
            <xdr:cNvPr id="23557" name="Label 5" hidden="1">
              <a:extLst>
                <a:ext uri="{63B3BB69-23CF-44E3-9099-C40C66FF867C}">
                  <a14:compatExt spid="_x0000_s2355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800100</xdr:colOff>
          <xdr:row>6</xdr:row>
          <xdr:rowOff>180975</xdr:rowOff>
        </xdr:from>
        <xdr:to>
          <xdr:col>11</xdr:col>
          <xdr:colOff>1009650</xdr:colOff>
          <xdr:row>8</xdr:row>
          <xdr:rowOff>104775</xdr:rowOff>
        </xdr:to>
        <xdr:sp macro="" textlink="">
          <xdr:nvSpPr>
            <xdr:cNvPr id="23558" name="Label 6" hidden="1">
              <a:extLst>
                <a:ext uri="{63B3BB69-23CF-44E3-9099-C40C66FF867C}">
                  <a14:compatExt spid="_x0000_s2355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1143000</xdr:colOff>
          <xdr:row>7</xdr:row>
          <xdr:rowOff>38100</xdr:rowOff>
        </xdr:from>
        <xdr:to>
          <xdr:col>16</xdr:col>
          <xdr:colOff>933450</xdr:colOff>
          <xdr:row>8</xdr:row>
          <xdr:rowOff>152400</xdr:rowOff>
        </xdr:to>
        <xdr:sp macro="" textlink="">
          <xdr:nvSpPr>
            <xdr:cNvPr id="23559" name="Label 7" hidden="1">
              <a:extLst>
                <a:ext uri="{63B3BB69-23CF-44E3-9099-C40C66FF867C}">
                  <a14:compatExt spid="_x0000_s2355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c:userShapes xmlns:c="http://schemas.openxmlformats.org/drawingml/2006/chart">
  <cdr:relSizeAnchor xmlns:cdr="http://schemas.openxmlformats.org/drawingml/2006/chartDrawing">
    <cdr:from>
      <cdr:x>0.68958</cdr:x>
      <cdr:y>0.03125</cdr:y>
    </cdr:from>
    <cdr:to>
      <cdr:x>0.95833</cdr:x>
      <cdr:y>0.19097</cdr:y>
    </cdr:to>
    <cdr:sp macro="" textlink="">
      <cdr:nvSpPr>
        <cdr:cNvPr id="2" name="TextBox 1"/>
        <cdr:cNvSpPr txBox="1"/>
      </cdr:nvSpPr>
      <cdr:spPr>
        <a:xfrm xmlns:a="http://schemas.openxmlformats.org/drawingml/2006/main">
          <a:off x="3152775" y="85725"/>
          <a:ext cx="1228725" cy="4381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0.70582</cdr:x>
      <cdr:y>7.65529E-6</cdr:y>
    </cdr:from>
    <cdr:to>
      <cdr:x>1</cdr:x>
      <cdr:y>0.14237</cdr:y>
    </cdr:to>
    <cdr:sp macro="" textlink="Formulas!$T$26">
      <cdr:nvSpPr>
        <cdr:cNvPr id="3" name="TextBox 2"/>
        <cdr:cNvSpPr txBox="1"/>
      </cdr:nvSpPr>
      <cdr:spPr>
        <a:xfrm xmlns:a="http://schemas.openxmlformats.org/drawingml/2006/main">
          <a:off x="3368190" y="21"/>
          <a:ext cx="1403835" cy="39052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89DBC709-444D-41BF-95E8-0182979AF6D3}" type="TxLink">
            <a:rPr lang="en-US" sz="1400" b="1" i="1" u="none" strike="noStrike">
              <a:solidFill>
                <a:srgbClr val="FF0000"/>
              </a:solidFill>
              <a:latin typeface="Arial Narrow"/>
              <a:ea typeface="Verdana"/>
              <a:cs typeface="Verdana"/>
            </a:rPr>
            <a:pPr algn="ctr"/>
            <a:t> </a:t>
          </a:fld>
          <a:endParaRPr lang="en-US" sz="1200" b="1" i="1">
            <a:solidFill>
              <a:srgbClr val="FF0000"/>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0.72187</cdr:x>
      <cdr:y>0.0414</cdr:y>
    </cdr:from>
    <cdr:to>
      <cdr:x>0.99687</cdr:x>
      <cdr:y>0.17197</cdr:y>
    </cdr:to>
    <cdr:sp macro="" textlink="Formulas!$T$32">
      <cdr:nvSpPr>
        <cdr:cNvPr id="5" name="TextBox 1"/>
        <cdr:cNvSpPr txBox="1"/>
      </cdr:nvSpPr>
      <cdr:spPr>
        <a:xfrm xmlns:a="http://schemas.openxmlformats.org/drawingml/2006/main">
          <a:off x="3444792" y="123828"/>
          <a:ext cx="1312307" cy="39051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fld id="{BAC97BB2-CEF7-45DE-9C2E-B876AF38BF08}" type="TxLink">
            <a:rPr lang="en-US" sz="1400" b="1" i="1" u="none" strike="noStrike">
              <a:solidFill>
                <a:srgbClr val="FF0000"/>
              </a:solidFill>
              <a:latin typeface="Arial Narrow"/>
              <a:ea typeface="Verdana"/>
              <a:cs typeface="Verdana"/>
            </a:rPr>
            <a:pPr algn="ctr"/>
            <a:t> </a:t>
          </a:fld>
          <a:endParaRPr lang="en-US" sz="1400" b="1" i="1">
            <a:solidFill>
              <a:srgbClr val="FF0000"/>
            </a:solidFill>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0.72059</cdr:x>
      <cdr:y>0</cdr:y>
    </cdr:from>
    <cdr:to>
      <cdr:x>0.99617</cdr:x>
      <cdr:y>0.13541</cdr:y>
    </cdr:to>
    <cdr:sp macro="" textlink="Formulas!$T$38">
      <cdr:nvSpPr>
        <cdr:cNvPr id="2" name="TextBox 1"/>
        <cdr:cNvSpPr txBox="1"/>
      </cdr:nvSpPr>
      <cdr:spPr>
        <a:xfrm xmlns:a="http://schemas.openxmlformats.org/drawingml/2006/main">
          <a:off x="3431810" y="0"/>
          <a:ext cx="1312450" cy="37145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7FD8E81C-A8CE-4A12-A730-85F574E21A7C}" type="TxLink">
            <a:rPr lang="en-US" sz="1400" b="1" i="1" u="none" strike="noStrike">
              <a:solidFill>
                <a:srgbClr val="FF0000"/>
              </a:solidFill>
              <a:latin typeface="Arial Narrow"/>
              <a:ea typeface="Verdana"/>
              <a:cs typeface="Verdana"/>
            </a:rPr>
            <a:pPr algn="ctr"/>
            <a:t> </a:t>
          </a:fld>
          <a:endParaRPr lang="en-US" sz="1200" b="1" i="1">
            <a:solidFill>
              <a:srgbClr val="FF0000"/>
            </a:solidFill>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0.72225</cdr:x>
      <cdr:y>0.04059</cdr:y>
    </cdr:from>
    <cdr:to>
      <cdr:x>0.99725</cdr:x>
      <cdr:y>0.17477</cdr:y>
    </cdr:to>
    <cdr:sp macro="" textlink="Formulas!$T$44">
      <cdr:nvSpPr>
        <cdr:cNvPr id="2" name="TextBox 1"/>
        <cdr:cNvSpPr txBox="1"/>
      </cdr:nvSpPr>
      <cdr:spPr>
        <a:xfrm xmlns:a="http://schemas.openxmlformats.org/drawingml/2006/main">
          <a:off x="3439716" y="121011"/>
          <a:ext cx="1309687" cy="40003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2692EF9C-E9B8-4CD6-B842-0F72FDCD132B}" type="TxLink">
            <a:rPr lang="en-US" sz="1400" b="1" i="1" u="none" strike="noStrike">
              <a:solidFill>
                <a:srgbClr val="FF0000"/>
              </a:solidFill>
              <a:latin typeface="Arial Narrow"/>
              <a:ea typeface="Verdana"/>
              <a:cs typeface="Verdana"/>
            </a:rPr>
            <a:pPr algn="ctr"/>
            <a:t> </a:t>
          </a:fld>
          <a:endParaRPr lang="en-US" sz="1200" b="1" i="1">
            <a:solidFill>
              <a:srgbClr val="FF0000"/>
            </a:solidFill>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12.vml"/><Relationship Id="rId7" Type="http://schemas.openxmlformats.org/officeDocument/2006/relationships/ctrlProp" Target="../ctrlProps/ctrlProp12.xml"/><Relationship Id="rId2" Type="http://schemas.openxmlformats.org/officeDocument/2006/relationships/drawing" Target="../drawings/drawing12.xml"/><Relationship Id="rId1" Type="http://schemas.openxmlformats.org/officeDocument/2006/relationships/printerSettings" Target="../printerSettings/printerSettings10.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vmlDrawing" Target="../drawings/vmlDrawing13.vml"/></Relationships>
</file>

<file path=xl/worksheets/_rels/sheet11.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14.vml"/><Relationship Id="rId7" Type="http://schemas.openxmlformats.org/officeDocument/2006/relationships/ctrlProp" Target="../ctrlProps/ctrlProp15.xml"/><Relationship Id="rId2" Type="http://schemas.openxmlformats.org/officeDocument/2006/relationships/drawing" Target="../drawings/drawing13.xml"/><Relationship Id="rId1" Type="http://schemas.openxmlformats.org/officeDocument/2006/relationships/printerSettings" Target="../printerSettings/printerSettings11.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vmlDrawing" Target="../drawings/vmlDrawing15.v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16.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14.xml"/><Relationship Id="rId16" Type="http://schemas.openxmlformats.org/officeDocument/2006/relationships/ctrlProp" Target="../ctrlProps/ctrlProp27.xml"/><Relationship Id="rId1" Type="http://schemas.openxmlformats.org/officeDocument/2006/relationships/printerSettings" Target="../printerSettings/printerSettings1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vmlDrawing" Target="../drawings/vmlDrawing17.v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18" Type="http://schemas.openxmlformats.org/officeDocument/2006/relationships/ctrlProp" Target="../ctrlProps/ctrlProp42.xml"/><Relationship Id="rId3" Type="http://schemas.openxmlformats.org/officeDocument/2006/relationships/vmlDrawing" Target="../drawings/vmlDrawing18.vml"/><Relationship Id="rId7" Type="http://schemas.openxmlformats.org/officeDocument/2006/relationships/ctrlProp" Target="../ctrlProps/ctrlProp31.xml"/><Relationship Id="rId12" Type="http://schemas.openxmlformats.org/officeDocument/2006/relationships/ctrlProp" Target="../ctrlProps/ctrlProp36.xml"/><Relationship Id="rId17" Type="http://schemas.openxmlformats.org/officeDocument/2006/relationships/ctrlProp" Target="../ctrlProps/ctrlProp41.xml"/><Relationship Id="rId2" Type="http://schemas.openxmlformats.org/officeDocument/2006/relationships/drawing" Target="../drawings/drawing15.xml"/><Relationship Id="rId16" Type="http://schemas.openxmlformats.org/officeDocument/2006/relationships/ctrlProp" Target="../ctrlProps/ctrlProp40.xml"/><Relationship Id="rId20" Type="http://schemas.openxmlformats.org/officeDocument/2006/relationships/comments" Target="../comments5.xml"/><Relationship Id="rId1" Type="http://schemas.openxmlformats.org/officeDocument/2006/relationships/printerSettings" Target="../printerSettings/printerSettings13.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5" Type="http://schemas.openxmlformats.org/officeDocument/2006/relationships/ctrlProp" Target="../ctrlProps/ctrlProp39.xml"/><Relationship Id="rId10" Type="http://schemas.openxmlformats.org/officeDocument/2006/relationships/ctrlProp" Target="../ctrlProps/ctrlProp34.xml"/><Relationship Id="rId19" Type="http://schemas.openxmlformats.org/officeDocument/2006/relationships/ctrlProp" Target="../ctrlProps/ctrlProp43.xml"/><Relationship Id="rId4" Type="http://schemas.openxmlformats.org/officeDocument/2006/relationships/vmlDrawing" Target="../drawings/vmlDrawing19.vml"/><Relationship Id="rId9" Type="http://schemas.openxmlformats.org/officeDocument/2006/relationships/ctrlProp" Target="../ctrlProps/ctrlProp33.xml"/><Relationship Id="rId14" Type="http://schemas.openxmlformats.org/officeDocument/2006/relationships/ctrlProp" Target="../ctrlProps/ctrlProp38.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8.vml"/><Relationship Id="rId7" Type="http://schemas.openxmlformats.org/officeDocument/2006/relationships/ctrlProp" Target="../ctrlProps/ctrlProp3.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2.xml"/><Relationship Id="rId11" Type="http://schemas.openxmlformats.org/officeDocument/2006/relationships/comments" Target="../comments1.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9.vml"/><Relationship Id="rId9" Type="http://schemas.openxmlformats.org/officeDocument/2006/relationships/ctrlProp" Target="../ctrlProps/ctrlProp5.xml"/></Relationships>
</file>

<file path=xl/worksheets/_rels/sheet9.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10.vml"/><Relationship Id="rId7" Type="http://schemas.openxmlformats.org/officeDocument/2006/relationships/ctrlProp" Target="../ctrlProps/ctrlProp9.x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vmlDrawing" Target="../drawings/vmlDrawing1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H129"/>
  <sheetViews>
    <sheetView showGridLines="0" tabSelected="1" view="pageLayout" zoomScaleNormal="100" workbookViewId="0">
      <selection activeCell="A2" sqref="A2:H10"/>
    </sheetView>
  </sheetViews>
  <sheetFormatPr defaultColWidth="0" defaultRowHeight="16.5" customHeight="1" zeroHeight="1" x14ac:dyDescent="0.3"/>
  <cols>
    <col min="1" max="8" width="8.796875" style="215" customWidth="1"/>
    <col min="9" max="16384" width="8.796875" style="215" hidden="1"/>
  </cols>
  <sheetData>
    <row r="1" spans="1:8" ht="16.5" customHeight="1" x14ac:dyDescent="0.3">
      <c r="A1" s="391"/>
      <c r="B1" s="391"/>
      <c r="C1" s="391"/>
      <c r="D1" s="391"/>
      <c r="E1" s="391"/>
      <c r="F1" s="391"/>
      <c r="G1" s="391"/>
      <c r="H1" s="391"/>
    </row>
    <row r="2" spans="1:8" s="214" customFormat="1" ht="16.5" customHeight="1" x14ac:dyDescent="0.3">
      <c r="A2" s="393" t="s">
        <v>263</v>
      </c>
      <c r="B2" s="393"/>
      <c r="C2" s="393"/>
      <c r="D2" s="393"/>
      <c r="E2" s="393"/>
      <c r="F2" s="393"/>
      <c r="G2" s="393"/>
      <c r="H2" s="393"/>
    </row>
    <row r="3" spans="1:8" s="214" customFormat="1" ht="16.5" customHeight="1" x14ac:dyDescent="0.3">
      <c r="A3" s="393"/>
      <c r="B3" s="393"/>
      <c r="C3" s="393"/>
      <c r="D3" s="393"/>
      <c r="E3" s="393"/>
      <c r="F3" s="393"/>
      <c r="G3" s="393"/>
      <c r="H3" s="393"/>
    </row>
    <row r="4" spans="1:8" s="214" customFormat="1" ht="16.5" customHeight="1" x14ac:dyDescent="0.3">
      <c r="A4" s="393"/>
      <c r="B4" s="393"/>
      <c r="C4" s="393"/>
      <c r="D4" s="393"/>
      <c r="E4" s="393"/>
      <c r="F4" s="393"/>
      <c r="G4" s="393"/>
      <c r="H4" s="393"/>
    </row>
    <row r="5" spans="1:8" s="214" customFormat="1" ht="16.5" customHeight="1" x14ac:dyDescent="0.3">
      <c r="A5" s="393"/>
      <c r="B5" s="393"/>
      <c r="C5" s="393"/>
      <c r="D5" s="393"/>
      <c r="E5" s="393"/>
      <c r="F5" s="393"/>
      <c r="G5" s="393"/>
      <c r="H5" s="393"/>
    </row>
    <row r="6" spans="1:8" s="214" customFormat="1" ht="16.5" customHeight="1" x14ac:dyDescent="0.3">
      <c r="A6" s="393"/>
      <c r="B6" s="393"/>
      <c r="C6" s="393"/>
      <c r="D6" s="393"/>
      <c r="E6" s="393"/>
      <c r="F6" s="393"/>
      <c r="G6" s="393"/>
      <c r="H6" s="393"/>
    </row>
    <row r="7" spans="1:8" s="214" customFormat="1" ht="16.5" customHeight="1" x14ac:dyDescent="0.3">
      <c r="A7" s="393"/>
      <c r="B7" s="393"/>
      <c r="C7" s="393"/>
      <c r="D7" s="393"/>
      <c r="E7" s="393"/>
      <c r="F7" s="393"/>
      <c r="G7" s="393"/>
      <c r="H7" s="393"/>
    </row>
    <row r="8" spans="1:8" s="214" customFormat="1" ht="16.5" customHeight="1" x14ac:dyDescent="0.3">
      <c r="A8" s="393"/>
      <c r="B8" s="393"/>
      <c r="C8" s="393"/>
      <c r="D8" s="393"/>
      <c r="E8" s="393"/>
      <c r="F8" s="393"/>
      <c r="G8" s="393"/>
      <c r="H8" s="393"/>
    </row>
    <row r="9" spans="1:8" s="214" customFormat="1" ht="16.5" customHeight="1" x14ac:dyDescent="0.3">
      <c r="A9" s="393"/>
      <c r="B9" s="393"/>
      <c r="C9" s="393"/>
      <c r="D9" s="393"/>
      <c r="E9" s="393"/>
      <c r="F9" s="393"/>
      <c r="G9" s="393"/>
      <c r="H9" s="393"/>
    </row>
    <row r="10" spans="1:8" s="214" customFormat="1" ht="16.5" customHeight="1" x14ac:dyDescent="0.3">
      <c r="A10" s="393"/>
      <c r="B10" s="393"/>
      <c r="C10" s="393"/>
      <c r="D10" s="393"/>
      <c r="E10" s="393"/>
      <c r="F10" s="393"/>
      <c r="G10" s="393"/>
      <c r="H10" s="393"/>
    </row>
    <row r="11" spans="1:8" s="214" customFormat="1" ht="16.5" customHeight="1" x14ac:dyDescent="0.3">
      <c r="A11" s="223"/>
      <c r="B11" s="223"/>
      <c r="C11" s="223"/>
      <c r="D11" s="223"/>
      <c r="E11" s="223"/>
      <c r="F11" s="223"/>
      <c r="G11" s="223"/>
      <c r="H11" s="223"/>
    </row>
    <row r="12" spans="1:8" s="214" customFormat="1" ht="16.5" customHeight="1" x14ac:dyDescent="0.3">
      <c r="A12" s="392" t="s">
        <v>353</v>
      </c>
      <c r="B12" s="392"/>
      <c r="C12" s="392"/>
      <c r="D12" s="392"/>
      <c r="E12" s="392"/>
      <c r="F12" s="392"/>
      <c r="G12" s="392"/>
      <c r="H12" s="392"/>
    </row>
    <row r="13" spans="1:8" s="214" customFormat="1" ht="16.5" customHeight="1" x14ac:dyDescent="0.3">
      <c r="A13" s="392"/>
      <c r="B13" s="392"/>
      <c r="C13" s="392"/>
      <c r="D13" s="392"/>
      <c r="E13" s="392"/>
      <c r="F13" s="392"/>
      <c r="G13" s="392"/>
      <c r="H13" s="392"/>
    </row>
    <row r="14" spans="1:8" s="214" customFormat="1" ht="16.5" customHeight="1" x14ac:dyDescent="0.3">
      <c r="A14" s="392"/>
      <c r="B14" s="392"/>
      <c r="C14" s="392"/>
      <c r="D14" s="392"/>
      <c r="E14" s="392"/>
      <c r="F14" s="392"/>
      <c r="G14" s="392"/>
      <c r="H14" s="392"/>
    </row>
    <row r="15" spans="1:8" s="214" customFormat="1" ht="16.5" customHeight="1" x14ac:dyDescent="0.3">
      <c r="A15" s="392"/>
      <c r="B15" s="392"/>
      <c r="C15" s="392"/>
      <c r="D15" s="392"/>
      <c r="E15" s="392"/>
      <c r="F15" s="392"/>
      <c r="G15" s="392"/>
      <c r="H15" s="392"/>
    </row>
    <row r="16" spans="1:8" s="214" customFormat="1" ht="16.5" customHeight="1" x14ac:dyDescent="0.3">
      <c r="A16" s="392"/>
      <c r="B16" s="392"/>
      <c r="C16" s="392"/>
      <c r="D16" s="392"/>
      <c r="E16" s="392"/>
      <c r="F16" s="392"/>
      <c r="G16" s="392"/>
      <c r="H16" s="392"/>
    </row>
    <row r="17" spans="1:8" s="214" customFormat="1" ht="16.5" customHeight="1" x14ac:dyDescent="0.3">
      <c r="A17" s="392"/>
      <c r="B17" s="392"/>
      <c r="C17" s="392"/>
      <c r="D17" s="392"/>
      <c r="E17" s="392"/>
      <c r="F17" s="392"/>
      <c r="G17" s="392"/>
      <c r="H17" s="392"/>
    </row>
    <row r="18" spans="1:8" s="214" customFormat="1" ht="16.5" customHeight="1" x14ac:dyDescent="0.3">
      <c r="A18" s="392"/>
      <c r="B18" s="392"/>
      <c r="C18" s="392"/>
      <c r="D18" s="392"/>
      <c r="E18" s="392"/>
      <c r="F18" s="392"/>
      <c r="G18" s="392"/>
      <c r="H18" s="392"/>
    </row>
    <row r="19" spans="1:8" s="214" customFormat="1" ht="16.5" customHeight="1" x14ac:dyDescent="0.3">
      <c r="A19" s="392"/>
      <c r="B19" s="392"/>
      <c r="C19" s="392"/>
      <c r="D19" s="392"/>
      <c r="E19" s="392"/>
      <c r="F19" s="392"/>
      <c r="G19" s="392"/>
      <c r="H19" s="392"/>
    </row>
    <row r="20" spans="1:8" s="214" customFormat="1" ht="16.5" customHeight="1" x14ac:dyDescent="0.3">
      <c r="A20" s="392"/>
      <c r="B20" s="392"/>
      <c r="C20" s="392"/>
      <c r="D20" s="392"/>
      <c r="E20" s="392"/>
      <c r="F20" s="392"/>
      <c r="G20" s="392"/>
      <c r="H20" s="392"/>
    </row>
    <row r="21" spans="1:8" s="214" customFormat="1" ht="16.5" customHeight="1" x14ac:dyDescent="0.3">
      <c r="A21" s="392"/>
      <c r="B21" s="392"/>
      <c r="C21" s="392"/>
      <c r="D21" s="392"/>
      <c r="E21" s="392"/>
      <c r="F21" s="392"/>
      <c r="G21" s="392"/>
      <c r="H21" s="392"/>
    </row>
    <row r="22" spans="1:8" s="214" customFormat="1" ht="16.5" customHeight="1" x14ac:dyDescent="0.3">
      <c r="A22" s="392"/>
      <c r="B22" s="392"/>
      <c r="C22" s="392"/>
      <c r="D22" s="392"/>
      <c r="E22" s="392"/>
      <c r="F22" s="392"/>
      <c r="G22" s="392"/>
      <c r="H22" s="392"/>
    </row>
    <row r="23" spans="1:8" s="214" customFormat="1" ht="16.5" customHeight="1" x14ac:dyDescent="0.3">
      <c r="A23" s="392"/>
      <c r="B23" s="392"/>
      <c r="C23" s="392"/>
      <c r="D23" s="392"/>
      <c r="E23" s="392"/>
      <c r="F23" s="392"/>
      <c r="G23" s="392"/>
      <c r="H23" s="392"/>
    </row>
    <row r="24" spans="1:8" s="214" customFormat="1" ht="16.5" customHeight="1" x14ac:dyDescent="0.3">
      <c r="A24" s="392"/>
      <c r="B24" s="392"/>
      <c r="C24" s="392"/>
      <c r="D24" s="392"/>
      <c r="E24" s="392"/>
      <c r="F24" s="392"/>
      <c r="G24" s="392"/>
      <c r="H24" s="392"/>
    </row>
    <row r="25" spans="1:8" s="214" customFormat="1" ht="16.5" customHeight="1" x14ac:dyDescent="0.3">
      <c r="A25" s="392"/>
      <c r="B25" s="392"/>
      <c r="C25" s="392"/>
      <c r="D25" s="392"/>
      <c r="E25" s="392"/>
      <c r="F25" s="392"/>
      <c r="G25" s="392"/>
      <c r="H25" s="392"/>
    </row>
    <row r="26" spans="1:8" s="214" customFormat="1" ht="16.5" customHeight="1" x14ac:dyDescent="0.3">
      <c r="A26" s="392"/>
      <c r="B26" s="392"/>
      <c r="C26" s="392"/>
      <c r="D26" s="392"/>
      <c r="E26" s="392"/>
      <c r="F26" s="392"/>
      <c r="G26" s="392"/>
      <c r="H26" s="392"/>
    </row>
    <row r="27" spans="1:8" s="214" customFormat="1" ht="16.5" customHeight="1" x14ac:dyDescent="0.3">
      <c r="A27" s="392"/>
      <c r="B27" s="392"/>
      <c r="C27" s="392"/>
      <c r="D27" s="392"/>
      <c r="E27" s="392"/>
      <c r="F27" s="392"/>
      <c r="G27" s="392"/>
      <c r="H27" s="392"/>
    </row>
    <row r="28" spans="1:8" s="214" customFormat="1" ht="36" customHeight="1" x14ac:dyDescent="0.3">
      <c r="A28" s="392"/>
      <c r="B28" s="392"/>
      <c r="C28" s="392"/>
      <c r="D28" s="392"/>
      <c r="E28" s="392"/>
      <c r="F28" s="392"/>
      <c r="G28" s="392"/>
      <c r="H28" s="392"/>
    </row>
    <row r="29" spans="1:8" x14ac:dyDescent="0.3">
      <c r="A29" s="223"/>
      <c r="B29" s="223"/>
      <c r="C29" s="223"/>
      <c r="D29" s="223"/>
      <c r="E29" s="223"/>
      <c r="F29" s="223"/>
      <c r="G29" s="223"/>
    </row>
    <row r="30" spans="1:8" x14ac:dyDescent="0.3">
      <c r="A30" s="389" t="s">
        <v>355</v>
      </c>
      <c r="B30" s="390"/>
    </row>
    <row r="31" spans="1:8" x14ac:dyDescent="0.3">
      <c r="A31" s="394">
        <v>41515</v>
      </c>
      <c r="B31" s="394"/>
    </row>
    <row r="32" spans="1:8" x14ac:dyDescent="0.3">
      <c r="B32"/>
    </row>
    <row r="33" spans="2:2" x14ac:dyDescent="0.3">
      <c r="B33"/>
    </row>
    <row r="34" spans="2:2" x14ac:dyDescent="0.3">
      <c r="B34"/>
    </row>
    <row r="35" spans="2:2" x14ac:dyDescent="0.3">
      <c r="B35"/>
    </row>
    <row r="36" spans="2:2" customFormat="1" ht="15" hidden="1" x14ac:dyDescent="0.2"/>
    <row r="37" spans="2:2" customFormat="1" ht="16.5" hidden="1" customHeight="1" x14ac:dyDescent="0.2"/>
    <row r="38" spans="2:2" customFormat="1" ht="15" hidden="1" x14ac:dyDescent="0.2"/>
    <row r="39" spans="2:2" customFormat="1" ht="15" hidden="1" x14ac:dyDescent="0.2"/>
    <row r="40" spans="2:2" customFormat="1" ht="15" hidden="1" x14ac:dyDescent="0.2"/>
    <row r="41" spans="2:2" customFormat="1" ht="15" hidden="1" x14ac:dyDescent="0.2"/>
    <row r="42" spans="2:2" customFormat="1" ht="15" hidden="1" x14ac:dyDescent="0.2"/>
    <row r="43" spans="2:2" customFormat="1" ht="15" hidden="1" x14ac:dyDescent="0.2"/>
    <row r="44" spans="2:2" customFormat="1" ht="15" hidden="1" x14ac:dyDescent="0.2"/>
    <row r="45" spans="2:2" customFormat="1" ht="15" hidden="1" x14ac:dyDescent="0.2"/>
    <row r="46" spans="2:2" customFormat="1" ht="15" hidden="1" x14ac:dyDescent="0.2"/>
    <row r="47" spans="2:2" customFormat="1" ht="16.5" hidden="1" customHeight="1" x14ac:dyDescent="0.2"/>
    <row r="48" spans="2:2" customFormat="1" ht="15" hidden="1" x14ac:dyDescent="0.2"/>
    <row r="49" customFormat="1" ht="15" hidden="1" x14ac:dyDescent="0.2"/>
    <row r="50" customFormat="1" ht="15" hidden="1" x14ac:dyDescent="0.2"/>
    <row r="51" customFormat="1" ht="15" hidden="1" x14ac:dyDescent="0.2"/>
    <row r="52" customFormat="1" ht="15" hidden="1" x14ac:dyDescent="0.2"/>
    <row r="53" customFormat="1" ht="15" hidden="1" x14ac:dyDescent="0.2"/>
    <row r="54" customFormat="1" ht="15" hidden="1" x14ac:dyDescent="0.2"/>
    <row r="55" customFormat="1" ht="15" hidden="1" x14ac:dyDescent="0.2"/>
    <row r="56" customFormat="1" ht="16.5" hidden="1" customHeight="1" x14ac:dyDescent="0.2"/>
    <row r="57" customFormat="1" ht="15" hidden="1" x14ac:dyDescent="0.2"/>
    <row r="58" customFormat="1" ht="15" hidden="1" x14ac:dyDescent="0.2"/>
    <row r="59" customFormat="1" ht="15" hidden="1" x14ac:dyDescent="0.2"/>
    <row r="60" customFormat="1" ht="15" hidden="1" x14ac:dyDescent="0.2"/>
    <row r="61" customFormat="1" ht="15" hidden="1" x14ac:dyDescent="0.2"/>
    <row r="62" customFormat="1" ht="15" hidden="1" x14ac:dyDescent="0.2"/>
    <row r="63" customFormat="1" ht="15" hidden="1" x14ac:dyDescent="0.2"/>
    <row r="64" customFormat="1" ht="15" hidden="1" x14ac:dyDescent="0.2"/>
    <row r="65" customFormat="1" ht="15" hidden="1" x14ac:dyDescent="0.2"/>
    <row r="66" customFormat="1" ht="15" hidden="1" x14ac:dyDescent="0.2"/>
    <row r="67" customFormat="1" ht="16.5" hidden="1" customHeight="1" x14ac:dyDescent="0.2"/>
    <row r="68" customFormat="1" ht="15" hidden="1" x14ac:dyDescent="0.2"/>
    <row r="69" customFormat="1" ht="15" hidden="1" x14ac:dyDescent="0.2"/>
    <row r="70" customFormat="1" ht="15" hidden="1" x14ac:dyDescent="0.2"/>
    <row r="71" customFormat="1" ht="15" hidden="1" x14ac:dyDescent="0.2"/>
    <row r="72" customFormat="1" ht="15" hidden="1" x14ac:dyDescent="0.2"/>
    <row r="73" customFormat="1" ht="15" hidden="1" x14ac:dyDescent="0.2"/>
    <row r="74" customFormat="1" ht="15" hidden="1" x14ac:dyDescent="0.2"/>
    <row r="75" customFormat="1" ht="15" hidden="1" x14ac:dyDescent="0.2"/>
    <row r="76" customFormat="1" ht="15" hidden="1" x14ac:dyDescent="0.2"/>
    <row r="77" customFormat="1" ht="15" hidden="1" x14ac:dyDescent="0.2"/>
    <row r="78" customFormat="1" ht="15" hidden="1" x14ac:dyDescent="0.2"/>
    <row r="79" customFormat="1" ht="15" hidden="1" x14ac:dyDescent="0.2"/>
    <row r="80" customFormat="1" ht="16.5" hidden="1" customHeight="1" x14ac:dyDescent="0.2"/>
    <row r="81" customFormat="1" ht="15" hidden="1" x14ac:dyDescent="0.2"/>
    <row r="82" customFormat="1" ht="15" hidden="1" x14ac:dyDescent="0.2"/>
    <row r="83" customFormat="1" ht="15" hidden="1" x14ac:dyDescent="0.2"/>
    <row r="84" customFormat="1" ht="15" hidden="1" x14ac:dyDescent="0.2"/>
    <row r="85" customFormat="1" ht="15" hidden="1" x14ac:dyDescent="0.2"/>
    <row r="86" customFormat="1" ht="15" hidden="1" x14ac:dyDescent="0.2"/>
    <row r="87" customFormat="1" ht="15" hidden="1" x14ac:dyDescent="0.2"/>
    <row r="88" customFormat="1" ht="15" hidden="1" x14ac:dyDescent="0.2"/>
    <row r="89" customFormat="1" ht="15" hidden="1" x14ac:dyDescent="0.2"/>
    <row r="90" customFormat="1" ht="15" hidden="1" x14ac:dyDescent="0.2"/>
    <row r="91" customFormat="1" ht="15" hidden="1" x14ac:dyDescent="0.2"/>
    <row r="92" customFormat="1" ht="108.75" hidden="1" customHeight="1" x14ac:dyDescent="0.2"/>
    <row r="93" customFormat="1" ht="153" hidden="1" customHeight="1" x14ac:dyDescent="0.2"/>
    <row r="94" customFormat="1" ht="73.5" hidden="1" customHeight="1" x14ac:dyDescent="0.2"/>
    <row r="95" customFormat="1" ht="15" hidden="1" x14ac:dyDescent="0.2"/>
    <row r="96" customFormat="1" ht="15" hidden="1" x14ac:dyDescent="0.2"/>
    <row r="97" customFormat="1" ht="15" hidden="1" x14ac:dyDescent="0.2"/>
    <row r="98" customFormat="1" ht="15" hidden="1" x14ac:dyDescent="0.2"/>
    <row r="99" customFormat="1" ht="15" hidden="1" x14ac:dyDescent="0.2"/>
    <row r="100" customFormat="1" ht="15" hidden="1" x14ac:dyDescent="0.2"/>
    <row r="101" customFormat="1" ht="15" hidden="1" x14ac:dyDescent="0.2"/>
    <row r="102" customFormat="1" ht="15" hidden="1" x14ac:dyDescent="0.2"/>
    <row r="103" customFormat="1" ht="15" hidden="1" x14ac:dyDescent="0.2"/>
    <row r="104" customFormat="1" ht="15" hidden="1" x14ac:dyDescent="0.2"/>
    <row r="105" customFormat="1" ht="16.5" hidden="1" customHeight="1" x14ac:dyDescent="0.2"/>
    <row r="106" customFormat="1" ht="16.5" hidden="1" customHeight="1" x14ac:dyDescent="0.2"/>
    <row r="107" customFormat="1" ht="16.5" hidden="1" customHeight="1" x14ac:dyDescent="0.2"/>
    <row r="108" customFormat="1" ht="16.5" hidden="1" customHeight="1" x14ac:dyDescent="0.2"/>
    <row r="109" customFormat="1" ht="16.5" hidden="1" customHeight="1" x14ac:dyDescent="0.2"/>
    <row r="110" customFormat="1" ht="16.5" hidden="1" customHeight="1" x14ac:dyDescent="0.2"/>
    <row r="111" customFormat="1" ht="16.5" hidden="1" customHeight="1" x14ac:dyDescent="0.2"/>
    <row r="112" customFormat="1" ht="16.5" hidden="1" customHeight="1" x14ac:dyDescent="0.2"/>
    <row r="113" customFormat="1" ht="16.5" hidden="1" customHeight="1" x14ac:dyDescent="0.2"/>
    <row r="114" customFormat="1" ht="16.5" hidden="1" customHeight="1" x14ac:dyDescent="0.2"/>
    <row r="115" customFormat="1" ht="16.5" hidden="1" customHeight="1" x14ac:dyDescent="0.2"/>
    <row r="116" customFormat="1" ht="16.5" hidden="1" customHeight="1" x14ac:dyDescent="0.2"/>
    <row r="117" customFormat="1" ht="16.5" hidden="1" customHeight="1" x14ac:dyDescent="0.2"/>
    <row r="118" customFormat="1" ht="16.5" hidden="1" customHeight="1" x14ac:dyDescent="0.2"/>
    <row r="119" customFormat="1" ht="16.5" hidden="1" customHeight="1" x14ac:dyDescent="0.2"/>
    <row r="120" customFormat="1" ht="16.5" hidden="1" customHeight="1" x14ac:dyDescent="0.2"/>
    <row r="121" customFormat="1" ht="16.5" hidden="1" customHeight="1" x14ac:dyDescent="0.2"/>
    <row r="122" customFormat="1" ht="16.5" hidden="1" customHeight="1" x14ac:dyDescent="0.2"/>
    <row r="123" customFormat="1" ht="16.5" hidden="1" customHeight="1" x14ac:dyDescent="0.2"/>
    <row r="124" customFormat="1" ht="16.5" hidden="1" customHeight="1" x14ac:dyDescent="0.2"/>
    <row r="125" customFormat="1" ht="16.5" hidden="1" customHeight="1" x14ac:dyDescent="0.2"/>
    <row r="126" customFormat="1" ht="16.5" hidden="1" customHeight="1" x14ac:dyDescent="0.2"/>
    <row r="127" customFormat="1" ht="16.5" hidden="1" customHeight="1" x14ac:dyDescent="0.2"/>
    <row r="128" customFormat="1" ht="16.5" hidden="1" customHeight="1" x14ac:dyDescent="0.2"/>
    <row r="129" ht="16.5" customHeight="1" x14ac:dyDescent="0.3"/>
  </sheetData>
  <sheetProtection password="C66B" sheet="1" objects="1" scenarios="1"/>
  <mergeCells count="4">
    <mergeCell ref="A1:H1"/>
    <mergeCell ref="A12:H28"/>
    <mergeCell ref="A2:H10"/>
    <mergeCell ref="A31:B31"/>
  </mergeCells>
  <pageMargins left="0.7" right="0.7" top="1" bottom="0.90052083333333333" header="0.3" footer="0.3"/>
  <pageSetup scale="89" orientation="portrait" r:id="rId1"/>
  <headerFooter>
    <oddHeader>&amp;L&amp;G&amp;C&amp;"Calibri,Bold"Performance Improvement Calculator:
ABOUT THE CALCULATOR&amp;R&amp;G</oddHeader>
    <oddFooter>&amp;L&amp;8
For more information on the Performance Improvement Calculator, please contact Anna Blasco at the National Alliance to End Homelessness: ablasco@naeh.org or Megan Kurteff Schatz of Focus Strategies: megan@focusstrategies.net. 
&amp;R&amp;8Page &amp;P of &amp;N</oddFooter>
  </headerFooter>
  <rowBreaks count="2" manualBreakCount="2">
    <brk id="35" max="16383" man="1"/>
    <brk id="78" max="6"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0070C0"/>
  </sheetPr>
  <dimension ref="A1:IZ69"/>
  <sheetViews>
    <sheetView showGridLines="0" zoomScale="80" zoomScaleNormal="80" zoomScalePageLayoutView="70" workbookViewId="0">
      <selection activeCell="K6" sqref="K6"/>
    </sheetView>
  </sheetViews>
  <sheetFormatPr defaultColWidth="0" defaultRowHeight="0" customHeight="1" zeroHeight="1" x14ac:dyDescent="0.25"/>
  <cols>
    <col min="1" max="1" width="1.59765625" style="72" customWidth="1"/>
    <col min="2" max="2" width="11.69921875" style="462" customWidth="1"/>
    <col min="3" max="3" width="2.69921875" style="462" customWidth="1"/>
    <col min="4" max="6" width="12.3984375" style="462" customWidth="1"/>
    <col min="7" max="7" width="1.59765625" style="86" customWidth="1"/>
    <col min="8" max="8" width="11.69921875" style="462" customWidth="1"/>
    <col min="9" max="9" width="2.69921875" style="462" customWidth="1"/>
    <col min="10" max="12" width="12.3984375" style="462" customWidth="1"/>
    <col min="13" max="13" width="1.59765625" style="372" customWidth="1"/>
    <col min="14" max="14" width="14.09765625" style="462" bestFit="1" customWidth="1"/>
    <col min="15" max="17" width="12.3984375" style="462" customWidth="1"/>
    <col min="18" max="20" width="12.3984375" style="72" hidden="1" customWidth="1"/>
    <col min="21" max="21" width="15.5" style="73" hidden="1" customWidth="1"/>
    <col min="22" max="22" width="8.59765625" style="73" hidden="1" customWidth="1"/>
    <col min="23" max="23" width="7.19921875" style="73" hidden="1" customWidth="1"/>
    <col min="24" max="27" width="6.59765625" style="74" hidden="1" customWidth="1"/>
    <col min="28" max="260" width="6.59765625" style="72" hidden="1" customWidth="1"/>
    <col min="261" max="16384" width="7.19921875" style="75" hidden="1"/>
  </cols>
  <sheetData>
    <row r="1" spans="1:260" s="338" customFormat="1" ht="72" customHeight="1" x14ac:dyDescent="0.2">
      <c r="A1" s="337"/>
      <c r="B1" s="460" t="s">
        <v>318</v>
      </c>
      <c r="C1" s="460"/>
      <c r="D1" s="460"/>
      <c r="E1" s="460"/>
      <c r="F1" s="460"/>
      <c r="G1" s="131"/>
      <c r="H1" s="466" t="s">
        <v>272</v>
      </c>
      <c r="I1" s="466"/>
      <c r="J1" s="466"/>
      <c r="K1" s="466"/>
      <c r="L1" s="466"/>
      <c r="M1" s="125"/>
      <c r="N1" s="460" t="s">
        <v>273</v>
      </c>
      <c r="O1" s="460"/>
      <c r="P1" s="460"/>
      <c r="Q1" s="460"/>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c r="BB1" s="337"/>
      <c r="BC1" s="337"/>
      <c r="BD1" s="337"/>
      <c r="BE1" s="337"/>
      <c r="BF1" s="337"/>
      <c r="BG1" s="337"/>
      <c r="BH1" s="337"/>
      <c r="BI1" s="337"/>
      <c r="BJ1" s="337"/>
      <c r="BK1" s="337"/>
      <c r="BL1" s="337"/>
      <c r="BM1" s="337"/>
      <c r="BN1" s="337"/>
      <c r="BO1" s="337"/>
      <c r="BP1" s="337"/>
      <c r="BQ1" s="337"/>
      <c r="BR1" s="337"/>
      <c r="BS1" s="337"/>
      <c r="BT1" s="337"/>
      <c r="BU1" s="337"/>
      <c r="BV1" s="337"/>
      <c r="BW1" s="337"/>
      <c r="BX1" s="337"/>
      <c r="BY1" s="337"/>
      <c r="BZ1" s="337"/>
      <c r="CA1" s="337"/>
      <c r="CB1" s="337"/>
      <c r="CC1" s="337"/>
      <c r="CD1" s="337"/>
      <c r="CE1" s="337"/>
      <c r="CF1" s="337"/>
      <c r="CG1" s="337"/>
      <c r="CH1" s="337"/>
      <c r="CI1" s="337"/>
      <c r="CJ1" s="337"/>
      <c r="CK1" s="337"/>
      <c r="CL1" s="337"/>
      <c r="CM1" s="337"/>
      <c r="CN1" s="337"/>
      <c r="CO1" s="337"/>
      <c r="CP1" s="337"/>
      <c r="CQ1" s="337"/>
      <c r="CR1" s="337"/>
      <c r="CS1" s="337"/>
      <c r="CT1" s="337"/>
      <c r="CU1" s="337"/>
      <c r="CV1" s="337"/>
      <c r="CW1" s="337"/>
      <c r="CX1" s="337"/>
      <c r="CY1" s="337"/>
      <c r="CZ1" s="337"/>
      <c r="DA1" s="337"/>
      <c r="DB1" s="337"/>
      <c r="DC1" s="337"/>
      <c r="DD1" s="337"/>
      <c r="DE1" s="337"/>
      <c r="DF1" s="337"/>
      <c r="DG1" s="337"/>
      <c r="DH1" s="337"/>
      <c r="DI1" s="337"/>
      <c r="DJ1" s="337"/>
      <c r="DK1" s="337"/>
      <c r="DL1" s="337"/>
      <c r="DM1" s="337"/>
      <c r="DN1" s="337"/>
      <c r="DO1" s="337"/>
      <c r="DP1" s="337"/>
      <c r="DQ1" s="337"/>
      <c r="DR1" s="337"/>
      <c r="DS1" s="337"/>
      <c r="DT1" s="337"/>
      <c r="DU1" s="337"/>
      <c r="DV1" s="337"/>
      <c r="DW1" s="337"/>
      <c r="DX1" s="337"/>
      <c r="DY1" s="337"/>
      <c r="DZ1" s="337"/>
      <c r="EA1" s="337"/>
      <c r="EB1" s="337"/>
      <c r="EC1" s="337"/>
      <c r="ED1" s="337"/>
      <c r="EE1" s="337"/>
      <c r="EF1" s="337"/>
      <c r="EG1" s="337"/>
      <c r="EH1" s="337"/>
      <c r="EI1" s="337"/>
      <c r="EJ1" s="337"/>
      <c r="EK1" s="337"/>
      <c r="EL1" s="337"/>
      <c r="EM1" s="337"/>
      <c r="EN1" s="337"/>
      <c r="EO1" s="337"/>
      <c r="EP1" s="337"/>
      <c r="EQ1" s="337"/>
      <c r="ER1" s="337"/>
      <c r="ES1" s="337"/>
      <c r="ET1" s="337"/>
      <c r="EU1" s="337"/>
      <c r="EV1" s="337"/>
      <c r="EW1" s="337"/>
      <c r="EX1" s="337"/>
      <c r="EY1" s="337"/>
      <c r="EZ1" s="337"/>
      <c r="FA1" s="337"/>
      <c r="FB1" s="337"/>
      <c r="FC1" s="337"/>
      <c r="FD1" s="337"/>
      <c r="FE1" s="337"/>
      <c r="FF1" s="337"/>
      <c r="FG1" s="337"/>
      <c r="FH1" s="337"/>
      <c r="FI1" s="337"/>
      <c r="FJ1" s="337"/>
      <c r="FK1" s="337"/>
      <c r="FL1" s="337"/>
      <c r="FM1" s="337"/>
      <c r="FN1" s="337"/>
      <c r="FO1" s="337"/>
      <c r="FP1" s="337"/>
      <c r="FQ1" s="337"/>
      <c r="FR1" s="337"/>
      <c r="FS1" s="337"/>
      <c r="FT1" s="337"/>
      <c r="FU1" s="337"/>
      <c r="FV1" s="337"/>
      <c r="FW1" s="337"/>
      <c r="FX1" s="337"/>
      <c r="FY1" s="337"/>
      <c r="FZ1" s="337"/>
      <c r="GA1" s="337"/>
      <c r="GB1" s="337"/>
      <c r="GC1" s="337"/>
      <c r="GD1" s="337"/>
      <c r="GE1" s="337"/>
      <c r="GF1" s="337"/>
      <c r="GG1" s="337"/>
      <c r="GH1" s="337"/>
      <c r="GI1" s="337"/>
      <c r="GJ1" s="337"/>
      <c r="GK1" s="337"/>
      <c r="GL1" s="337"/>
      <c r="GM1" s="337"/>
      <c r="GN1" s="337"/>
      <c r="GO1" s="337"/>
      <c r="GP1" s="337"/>
      <c r="GQ1" s="337"/>
      <c r="GR1" s="337"/>
      <c r="GS1" s="337"/>
      <c r="GT1" s="337"/>
      <c r="GU1" s="337"/>
      <c r="GV1" s="337"/>
      <c r="GW1" s="337"/>
      <c r="GX1" s="337"/>
      <c r="GY1" s="337"/>
      <c r="GZ1" s="337"/>
      <c r="HA1" s="337"/>
      <c r="HB1" s="337"/>
      <c r="HC1" s="337"/>
      <c r="HD1" s="337"/>
      <c r="HE1" s="337"/>
      <c r="HF1" s="337"/>
      <c r="HG1" s="337"/>
      <c r="HH1" s="337"/>
      <c r="HI1" s="337"/>
      <c r="HJ1" s="337"/>
      <c r="HK1" s="337"/>
      <c r="HL1" s="337"/>
      <c r="HM1" s="337"/>
      <c r="HN1" s="337"/>
      <c r="HO1" s="337"/>
      <c r="HP1" s="337"/>
      <c r="HQ1" s="337"/>
      <c r="HR1" s="337"/>
      <c r="HS1" s="337"/>
      <c r="HT1" s="337"/>
      <c r="HU1" s="337"/>
      <c r="HV1" s="337"/>
      <c r="HW1" s="337"/>
      <c r="HX1" s="337"/>
      <c r="HY1" s="337"/>
      <c r="HZ1" s="337"/>
      <c r="IA1" s="337"/>
      <c r="IB1" s="337"/>
      <c r="IC1" s="337"/>
      <c r="ID1" s="337"/>
      <c r="IE1" s="337"/>
      <c r="IF1" s="337"/>
      <c r="IG1" s="337"/>
      <c r="IH1" s="337"/>
      <c r="II1" s="337"/>
      <c r="IJ1" s="337"/>
      <c r="IK1" s="337"/>
      <c r="IL1" s="337"/>
      <c r="IM1" s="337"/>
      <c r="IN1" s="337"/>
      <c r="IO1" s="337"/>
      <c r="IP1" s="337"/>
      <c r="IQ1" s="337"/>
      <c r="IR1" s="337"/>
      <c r="IS1" s="337"/>
      <c r="IT1" s="337"/>
      <c r="IU1" s="337"/>
      <c r="IV1" s="337"/>
      <c r="IW1" s="337"/>
      <c r="IX1" s="337"/>
      <c r="IY1" s="337"/>
      <c r="IZ1" s="337"/>
    </row>
    <row r="2" spans="1:260" ht="15" customHeight="1" x14ac:dyDescent="0.25">
      <c r="A2" s="65"/>
      <c r="B2" s="240"/>
      <c r="C2" s="240"/>
      <c r="D2" s="469" t="s">
        <v>307</v>
      </c>
      <c r="E2" s="470"/>
      <c r="F2" s="471"/>
      <c r="G2" s="131"/>
      <c r="H2" s="240"/>
      <c r="I2" s="240"/>
      <c r="J2" s="468" t="s">
        <v>44</v>
      </c>
      <c r="K2" s="468"/>
      <c r="L2" s="468"/>
      <c r="M2" s="125"/>
      <c r="N2" s="76"/>
      <c r="O2" s="467" t="s">
        <v>45</v>
      </c>
      <c r="P2" s="467"/>
      <c r="Q2" s="467"/>
    </row>
    <row r="3" spans="1:260" ht="30.75" customHeight="1" x14ac:dyDescent="0.25">
      <c r="A3" s="65"/>
      <c r="B3" s="240"/>
      <c r="C3" s="240"/>
      <c r="D3" s="77" t="s">
        <v>5</v>
      </c>
      <c r="E3" s="78" t="s">
        <v>11</v>
      </c>
      <c r="F3" s="78" t="s">
        <v>6</v>
      </c>
      <c r="G3" s="131"/>
      <c r="H3" s="240"/>
      <c r="I3" s="240"/>
      <c r="J3" s="77" t="s">
        <v>5</v>
      </c>
      <c r="K3" s="78" t="s">
        <v>11</v>
      </c>
      <c r="L3" s="78" t="s">
        <v>6</v>
      </c>
      <c r="M3" s="125"/>
      <c r="N3" s="76"/>
      <c r="O3" s="77" t="s">
        <v>5</v>
      </c>
      <c r="P3" s="78" t="s">
        <v>11</v>
      </c>
      <c r="Q3" s="78" t="s">
        <v>6</v>
      </c>
    </row>
    <row r="4" spans="1:260" ht="15" customHeight="1" x14ac:dyDescent="0.2">
      <c r="A4" s="65"/>
      <c r="B4" s="87" t="s">
        <v>4</v>
      </c>
      <c r="C4" s="87"/>
      <c r="D4" s="89">
        <f>Formulas!D5</f>
        <v>2000000</v>
      </c>
      <c r="E4" s="177"/>
      <c r="F4" s="89">
        <f>D4+E4</f>
        <v>2000000</v>
      </c>
      <c r="G4" s="131"/>
      <c r="H4" s="87" t="s">
        <v>4</v>
      </c>
      <c r="I4" s="87"/>
      <c r="J4" s="89">
        <f>Formulas!D12</f>
        <v>1200000</v>
      </c>
      <c r="K4" s="177"/>
      <c r="L4" s="89">
        <f>J4+K4</f>
        <v>1200000</v>
      </c>
      <c r="M4" s="125"/>
      <c r="N4" s="87" t="s">
        <v>4</v>
      </c>
      <c r="O4" s="89">
        <f t="shared" ref="O4:O7" si="0">D4+J4</f>
        <v>3200000</v>
      </c>
      <c r="P4" s="90">
        <f>E4+K4</f>
        <v>0</v>
      </c>
      <c r="Q4" s="89">
        <f>O4+P4</f>
        <v>3200000</v>
      </c>
    </row>
    <row r="5" spans="1:260" ht="15" customHeight="1" x14ac:dyDescent="0.2">
      <c r="A5" s="65"/>
      <c r="B5" s="87" t="s">
        <v>3</v>
      </c>
      <c r="C5" s="87"/>
      <c r="D5" s="89">
        <f>Formulas!D6</f>
        <v>1800000</v>
      </c>
      <c r="E5" s="177"/>
      <c r="F5" s="89">
        <f>D5+E5</f>
        <v>1800000</v>
      </c>
      <c r="G5" s="131"/>
      <c r="H5" s="87" t="s">
        <v>3</v>
      </c>
      <c r="I5" s="87"/>
      <c r="J5" s="89">
        <f>Formulas!D13</f>
        <v>3000000</v>
      </c>
      <c r="K5" s="177"/>
      <c r="L5" s="89">
        <f>J5+K5</f>
        <v>3000000</v>
      </c>
      <c r="M5" s="125"/>
      <c r="N5" s="87" t="s">
        <v>3</v>
      </c>
      <c r="O5" s="89">
        <f t="shared" si="0"/>
        <v>4800000</v>
      </c>
      <c r="P5" s="90">
        <f>E5+K5</f>
        <v>0</v>
      </c>
      <c r="Q5" s="89">
        <f t="shared" ref="Q5:Q7" si="1">O5+P5</f>
        <v>4800000</v>
      </c>
    </row>
    <row r="6" spans="1:260" ht="15" customHeight="1" x14ac:dyDescent="0.2">
      <c r="A6" s="65"/>
      <c r="B6" s="87" t="s">
        <v>2</v>
      </c>
      <c r="C6" s="87"/>
      <c r="D6" s="89">
        <f>Formulas!D7</f>
        <v>645000</v>
      </c>
      <c r="E6" s="177"/>
      <c r="F6" s="89">
        <f>D6+E6</f>
        <v>645000</v>
      </c>
      <c r="G6" s="131"/>
      <c r="H6" s="87" t="s">
        <v>2</v>
      </c>
      <c r="I6" s="87"/>
      <c r="J6" s="89">
        <f>Formulas!D14</f>
        <v>850000</v>
      </c>
      <c r="K6" s="177"/>
      <c r="L6" s="89">
        <f>J6+K6</f>
        <v>850000</v>
      </c>
      <c r="M6" s="125"/>
      <c r="N6" s="87" t="s">
        <v>2</v>
      </c>
      <c r="O6" s="89">
        <f t="shared" si="0"/>
        <v>1495000</v>
      </c>
      <c r="P6" s="90">
        <f>E6+K6</f>
        <v>0</v>
      </c>
      <c r="Q6" s="89">
        <f t="shared" si="1"/>
        <v>1495000</v>
      </c>
    </row>
    <row r="7" spans="1:260" ht="15" customHeight="1" x14ac:dyDescent="0.2">
      <c r="A7" s="65"/>
      <c r="B7" s="88" t="s">
        <v>58</v>
      </c>
      <c r="C7" s="88"/>
      <c r="D7" s="89">
        <f>Formulas!D8</f>
        <v>2500000</v>
      </c>
      <c r="E7" s="177"/>
      <c r="F7" s="89">
        <f>D7+E7</f>
        <v>2500000</v>
      </c>
      <c r="G7" s="131"/>
      <c r="H7" s="88" t="s">
        <v>58</v>
      </c>
      <c r="I7" s="88"/>
      <c r="J7" s="89">
        <f>Formulas!D15</f>
        <v>1500000</v>
      </c>
      <c r="K7" s="177"/>
      <c r="L7" s="89">
        <f>J7+K7</f>
        <v>1500000</v>
      </c>
      <c r="M7" s="125"/>
      <c r="N7" s="88" t="s">
        <v>58</v>
      </c>
      <c r="O7" s="89">
        <f t="shared" si="0"/>
        <v>4000000</v>
      </c>
      <c r="P7" s="90">
        <f>E7+K7</f>
        <v>0</v>
      </c>
      <c r="Q7" s="89">
        <f t="shared" si="1"/>
        <v>4000000</v>
      </c>
    </row>
    <row r="8" spans="1:260" s="79" customFormat="1" ht="12.95" customHeight="1" x14ac:dyDescent="0.2">
      <c r="B8" s="79" t="s">
        <v>23</v>
      </c>
      <c r="D8" s="80">
        <f>SUM(D4:D7)</f>
        <v>6945000</v>
      </c>
      <c r="E8" s="80">
        <f>SUM(E4:E7)</f>
        <v>0</v>
      </c>
      <c r="F8" s="80">
        <f>SUM(F4:F7)</f>
        <v>6945000</v>
      </c>
      <c r="G8" s="132"/>
      <c r="H8" s="79" t="s">
        <v>23</v>
      </c>
      <c r="J8" s="80">
        <f>SUM(J4:J7)</f>
        <v>6550000</v>
      </c>
      <c r="K8" s="80">
        <f>SUM(K4:K7)</f>
        <v>0</v>
      </c>
      <c r="L8" s="80">
        <f>SUM(L4:L7)</f>
        <v>6550000</v>
      </c>
      <c r="M8" s="125"/>
      <c r="N8" s="79" t="s">
        <v>23</v>
      </c>
      <c r="O8" s="80">
        <f>SUM(O4:O7)</f>
        <v>13495000</v>
      </c>
      <c r="P8" s="80">
        <f>SUM(P4:P7)</f>
        <v>0</v>
      </c>
      <c r="Q8" s="80">
        <f>SUM(Q4:Q7)</f>
        <v>13495000</v>
      </c>
      <c r="R8" s="81"/>
      <c r="S8" s="81"/>
      <c r="T8" s="81"/>
      <c r="X8" s="82"/>
      <c r="Y8" s="82"/>
      <c r="Z8" s="82"/>
      <c r="AA8" s="82"/>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1"/>
      <c r="HS8" s="81"/>
      <c r="HT8" s="81"/>
      <c r="HU8" s="81"/>
      <c r="HV8" s="81"/>
      <c r="HW8" s="81"/>
      <c r="HX8" s="81"/>
      <c r="HY8" s="81"/>
      <c r="HZ8" s="81"/>
      <c r="IA8" s="81"/>
      <c r="IB8" s="81"/>
      <c r="IC8" s="81"/>
      <c r="ID8" s="81"/>
      <c r="IE8" s="81"/>
      <c r="IF8" s="81"/>
      <c r="IG8" s="81"/>
      <c r="IH8" s="81"/>
      <c r="II8" s="81"/>
      <c r="IJ8" s="81"/>
      <c r="IK8" s="81"/>
      <c r="IL8" s="81"/>
      <c r="IM8" s="81"/>
      <c r="IN8" s="81"/>
      <c r="IO8" s="81"/>
      <c r="IP8" s="81"/>
      <c r="IQ8" s="81"/>
      <c r="IR8" s="81"/>
      <c r="IS8" s="81"/>
      <c r="IT8" s="81"/>
      <c r="IU8" s="81"/>
      <c r="IV8" s="81"/>
      <c r="IW8" s="81"/>
      <c r="IX8" s="81"/>
      <c r="IY8" s="81"/>
      <c r="IZ8" s="81"/>
    </row>
    <row r="9" spans="1:260" ht="12.95" customHeight="1" x14ac:dyDescent="0.2">
      <c r="A9" s="65"/>
      <c r="B9" s="65"/>
      <c r="C9" s="65"/>
      <c r="D9" s="65"/>
      <c r="E9" s="71"/>
      <c r="F9" s="65"/>
      <c r="G9" s="130"/>
      <c r="H9" s="65"/>
      <c r="I9" s="65"/>
      <c r="J9" s="65"/>
      <c r="K9" s="65"/>
      <c r="L9" s="65"/>
      <c r="M9" s="125"/>
      <c r="N9" s="65"/>
      <c r="O9" s="65"/>
      <c r="P9" s="65"/>
      <c r="Q9" s="72"/>
    </row>
    <row r="10" spans="1:260" ht="12.95" customHeight="1" x14ac:dyDescent="0.2">
      <c r="A10" s="65"/>
      <c r="B10" s="65"/>
      <c r="C10" s="65"/>
      <c r="D10" s="65"/>
      <c r="E10" s="71"/>
      <c r="F10" s="65"/>
      <c r="G10" s="130"/>
      <c r="H10" s="65"/>
      <c r="I10" s="65"/>
      <c r="J10" s="65"/>
      <c r="K10" s="65"/>
      <c r="L10" s="65"/>
      <c r="M10" s="125"/>
      <c r="N10" s="65"/>
      <c r="O10" s="65"/>
      <c r="P10" s="65"/>
      <c r="Q10" s="72"/>
    </row>
    <row r="11" spans="1:260" ht="12.95" customHeight="1" x14ac:dyDescent="0.2">
      <c r="A11" s="65"/>
      <c r="B11" s="75"/>
      <c r="C11" s="75"/>
      <c r="D11" s="75"/>
      <c r="E11" s="75"/>
      <c r="F11" s="75"/>
      <c r="G11" s="130"/>
      <c r="H11" s="65"/>
      <c r="I11" s="65"/>
      <c r="J11" s="65"/>
      <c r="K11" s="65"/>
      <c r="L11" s="65"/>
      <c r="M11" s="125"/>
      <c r="N11" s="65"/>
      <c r="O11" s="65"/>
      <c r="P11" s="65"/>
      <c r="Q11" s="72"/>
    </row>
    <row r="12" spans="1:260" ht="12.95" customHeight="1" x14ac:dyDescent="0.2">
      <c r="A12" s="65"/>
      <c r="B12" s="75"/>
      <c r="C12" s="75"/>
      <c r="D12" s="75"/>
      <c r="E12" s="75"/>
      <c r="F12" s="75"/>
      <c r="G12" s="130"/>
      <c r="H12" s="65"/>
      <c r="I12" s="65"/>
      <c r="J12" s="65"/>
      <c r="K12" s="65"/>
      <c r="L12" s="65"/>
      <c r="M12" s="125"/>
      <c r="N12" s="65"/>
      <c r="O12" s="65"/>
      <c r="P12" s="65"/>
      <c r="Q12" s="72"/>
    </row>
    <row r="13" spans="1:260" ht="12.95" customHeight="1" x14ac:dyDescent="0.2">
      <c r="A13" s="65"/>
      <c r="B13" s="75"/>
      <c r="C13" s="75"/>
      <c r="D13" s="75"/>
      <c r="E13" s="75"/>
      <c r="F13" s="75"/>
      <c r="G13" s="130"/>
      <c r="H13" s="65"/>
      <c r="I13" s="65"/>
      <c r="J13" s="65"/>
      <c r="K13" s="65"/>
      <c r="L13" s="65"/>
      <c r="M13" s="125"/>
      <c r="N13" s="65"/>
      <c r="O13" s="65"/>
      <c r="P13" s="65"/>
      <c r="Q13" s="72"/>
    </row>
    <row r="14" spans="1:260" ht="12.95" customHeight="1" x14ac:dyDescent="0.2">
      <c r="A14" s="65"/>
      <c r="B14" s="75"/>
      <c r="C14" s="75"/>
      <c r="D14" s="75"/>
      <c r="E14" s="75"/>
      <c r="F14" s="75"/>
      <c r="G14" s="130"/>
      <c r="H14" s="65"/>
      <c r="I14" s="65"/>
      <c r="J14" s="65"/>
      <c r="K14" s="65"/>
      <c r="L14" s="65"/>
      <c r="M14" s="125"/>
      <c r="N14" s="65"/>
      <c r="O14" s="65"/>
      <c r="P14" s="65"/>
      <c r="Q14" s="72"/>
    </row>
    <row r="15" spans="1:260" ht="12.95" customHeight="1" x14ac:dyDescent="0.2">
      <c r="A15" s="65"/>
      <c r="B15" s="75"/>
      <c r="C15" s="75"/>
      <c r="D15" s="75"/>
      <c r="E15" s="75"/>
      <c r="F15" s="75"/>
      <c r="G15" s="130"/>
      <c r="H15" s="65"/>
      <c r="I15" s="65"/>
      <c r="J15" s="65"/>
      <c r="K15" s="65"/>
      <c r="L15" s="65"/>
      <c r="M15" s="125"/>
      <c r="N15" s="65"/>
      <c r="O15" s="65"/>
      <c r="P15" s="65"/>
      <c r="Q15" s="72"/>
    </row>
    <row r="16" spans="1:260" ht="12.95" customHeight="1" x14ac:dyDescent="0.2">
      <c r="A16" s="65"/>
      <c r="B16" s="75"/>
      <c r="C16" s="75"/>
      <c r="D16" s="75"/>
      <c r="E16" s="75"/>
      <c r="F16" s="75"/>
      <c r="G16" s="130"/>
      <c r="H16" s="65"/>
      <c r="I16" s="65"/>
      <c r="J16" s="65"/>
      <c r="K16" s="65"/>
      <c r="L16" s="65"/>
      <c r="M16" s="125"/>
      <c r="N16" s="65"/>
      <c r="O16" s="65"/>
      <c r="P16" s="65"/>
      <c r="Q16" s="72"/>
    </row>
    <row r="17" spans="1:260" ht="12.95" customHeight="1" x14ac:dyDescent="0.2">
      <c r="A17" s="65"/>
      <c r="B17" s="75"/>
      <c r="C17" s="75"/>
      <c r="D17" s="75"/>
      <c r="E17" s="75"/>
      <c r="F17" s="75"/>
      <c r="G17" s="130"/>
      <c r="H17" s="65"/>
      <c r="I17" s="65"/>
      <c r="J17" s="65"/>
      <c r="K17" s="65"/>
      <c r="L17" s="65"/>
      <c r="M17" s="125"/>
      <c r="N17" s="65"/>
      <c r="O17" s="65"/>
      <c r="P17" s="65"/>
      <c r="Q17" s="72"/>
    </row>
    <row r="18" spans="1:260" ht="12.95" customHeight="1" x14ac:dyDescent="0.2">
      <c r="A18" s="65"/>
      <c r="B18" s="75"/>
      <c r="C18" s="75"/>
      <c r="D18" s="75"/>
      <c r="E18" s="75"/>
      <c r="F18" s="75"/>
      <c r="G18" s="130"/>
      <c r="H18" s="65"/>
      <c r="I18" s="65"/>
      <c r="J18" s="65"/>
      <c r="K18" s="65"/>
      <c r="L18" s="65"/>
      <c r="M18" s="125"/>
      <c r="N18" s="65"/>
      <c r="O18" s="65"/>
      <c r="P18" s="65"/>
      <c r="Q18" s="72"/>
    </row>
    <row r="19" spans="1:260" ht="12.95" customHeight="1" x14ac:dyDescent="0.2">
      <c r="A19" s="65"/>
      <c r="B19" s="75"/>
      <c r="C19" s="75"/>
      <c r="D19" s="75"/>
      <c r="E19" s="83"/>
      <c r="F19" s="83"/>
      <c r="G19" s="130"/>
      <c r="H19" s="65"/>
      <c r="I19" s="65"/>
      <c r="J19" s="65"/>
      <c r="K19" s="65"/>
      <c r="L19" s="65"/>
      <c r="M19" s="125"/>
      <c r="N19" s="65"/>
      <c r="O19" s="65"/>
      <c r="P19" s="65"/>
      <c r="Q19" s="72"/>
    </row>
    <row r="20" spans="1:260" ht="12.95" customHeight="1" x14ac:dyDescent="0.2">
      <c r="A20" s="65"/>
      <c r="B20" s="75"/>
      <c r="C20" s="75"/>
      <c r="D20" s="75"/>
      <c r="E20" s="83"/>
      <c r="F20" s="83"/>
      <c r="G20" s="130"/>
      <c r="H20" s="65"/>
      <c r="I20" s="65"/>
      <c r="J20" s="65"/>
      <c r="K20" s="65"/>
      <c r="L20" s="65"/>
      <c r="M20" s="125"/>
      <c r="N20" s="65"/>
      <c r="O20" s="65"/>
      <c r="P20" s="65"/>
      <c r="Q20" s="72"/>
    </row>
    <row r="21" spans="1:260" ht="12.95" customHeight="1" x14ac:dyDescent="0.2">
      <c r="A21" s="65"/>
      <c r="B21" s="75"/>
      <c r="C21" s="75"/>
      <c r="D21" s="75"/>
      <c r="E21" s="83"/>
      <c r="F21" s="83"/>
      <c r="G21" s="130"/>
      <c r="H21" s="65"/>
      <c r="I21" s="65"/>
      <c r="J21" s="65"/>
      <c r="K21" s="65"/>
      <c r="L21" s="65"/>
      <c r="M21" s="125"/>
      <c r="N21" s="65"/>
      <c r="O21" s="65"/>
      <c r="P21" s="65"/>
      <c r="Q21" s="72"/>
    </row>
    <row r="22" spans="1:260" ht="12.95" customHeight="1" x14ac:dyDescent="0.2">
      <c r="A22" s="65"/>
      <c r="B22" s="75"/>
      <c r="C22" s="75"/>
      <c r="D22" s="75"/>
      <c r="E22" s="75"/>
      <c r="F22" s="75"/>
      <c r="G22" s="130"/>
      <c r="H22" s="65"/>
      <c r="I22" s="65"/>
      <c r="J22" s="65"/>
      <c r="K22" s="65"/>
      <c r="L22" s="65"/>
      <c r="M22" s="125"/>
      <c r="N22" s="65"/>
      <c r="O22" s="65"/>
      <c r="P22" s="65"/>
      <c r="Q22" s="72"/>
    </row>
    <row r="23" spans="1:260" ht="12.95" customHeight="1" x14ac:dyDescent="0.2">
      <c r="A23" s="65"/>
      <c r="B23" s="65"/>
      <c r="C23" s="65"/>
      <c r="D23" s="65"/>
      <c r="E23" s="71"/>
      <c r="F23" s="65"/>
      <c r="G23" s="130"/>
      <c r="H23" s="65"/>
      <c r="I23" s="65"/>
      <c r="J23" s="65"/>
      <c r="K23" s="65"/>
      <c r="L23" s="65"/>
      <c r="M23" s="125"/>
      <c r="N23" s="65"/>
      <c r="O23" s="65"/>
      <c r="P23" s="65"/>
      <c r="Q23" s="72"/>
    </row>
    <row r="24" spans="1:260" ht="15" customHeight="1" x14ac:dyDescent="0.25">
      <c r="A24" s="65"/>
      <c r="B24" s="76"/>
      <c r="C24" s="76"/>
      <c r="D24" s="76"/>
      <c r="E24" s="76"/>
      <c r="F24" s="76"/>
      <c r="G24" s="129"/>
      <c r="H24" s="76"/>
      <c r="I24" s="76"/>
      <c r="J24" s="65"/>
      <c r="K24" s="65"/>
      <c r="L24" s="65"/>
      <c r="M24" s="125"/>
      <c r="N24" s="65"/>
      <c r="O24" s="65"/>
      <c r="P24" s="65"/>
      <c r="Q24" s="72"/>
    </row>
    <row r="25" spans="1:260" ht="15" customHeight="1" x14ac:dyDescent="0.25">
      <c r="A25" s="65"/>
      <c r="B25" s="76"/>
      <c r="C25" s="76"/>
      <c r="D25" s="76"/>
      <c r="E25" s="76"/>
      <c r="F25" s="76"/>
      <c r="G25" s="129"/>
      <c r="H25" s="76"/>
      <c r="I25" s="76"/>
      <c r="J25" s="84"/>
      <c r="K25" s="65"/>
      <c r="L25" s="65"/>
      <c r="M25" s="125"/>
      <c r="N25" s="65"/>
      <c r="O25" s="65"/>
      <c r="P25" s="65"/>
      <c r="Q25" s="72"/>
    </row>
    <row r="26" spans="1:260" ht="15" customHeight="1" x14ac:dyDescent="0.25">
      <c r="A26" s="65"/>
      <c r="B26" s="76"/>
      <c r="C26" s="76"/>
      <c r="D26" s="76"/>
      <c r="E26" s="76"/>
      <c r="F26" s="76"/>
      <c r="G26" s="129"/>
      <c r="H26" s="76"/>
      <c r="I26" s="76"/>
      <c r="J26" s="85"/>
      <c r="K26" s="65"/>
      <c r="L26" s="65"/>
      <c r="M26" s="125"/>
      <c r="N26" s="65"/>
      <c r="O26" s="65"/>
      <c r="P26" s="65"/>
      <c r="Q26" s="72"/>
    </row>
    <row r="27" spans="1:260" s="343" customFormat="1" ht="62.25" customHeight="1" x14ac:dyDescent="0.2">
      <c r="A27" s="339"/>
      <c r="B27" s="458" t="s">
        <v>319</v>
      </c>
      <c r="C27" s="458"/>
      <c r="D27" s="458"/>
      <c r="E27" s="458"/>
      <c r="F27" s="458"/>
      <c r="G27" s="344"/>
      <c r="H27" s="458" t="s">
        <v>255</v>
      </c>
      <c r="I27" s="458"/>
      <c r="J27" s="458"/>
      <c r="K27" s="458"/>
      <c r="L27" s="458"/>
      <c r="M27" s="345"/>
      <c r="N27" s="463" t="s">
        <v>256</v>
      </c>
      <c r="O27" s="463"/>
      <c r="P27" s="463"/>
      <c r="Q27" s="463"/>
      <c r="R27" s="340"/>
      <c r="S27" s="340"/>
      <c r="T27" s="340"/>
      <c r="U27" s="341"/>
      <c r="V27" s="341"/>
      <c r="W27" s="341"/>
      <c r="X27" s="342"/>
      <c r="Y27" s="342"/>
      <c r="Z27" s="342"/>
      <c r="AA27" s="342"/>
      <c r="AB27" s="340"/>
      <c r="AC27" s="340"/>
      <c r="AD27" s="340"/>
      <c r="AE27" s="340"/>
      <c r="AF27" s="340"/>
      <c r="AG27" s="340"/>
      <c r="AH27" s="340"/>
      <c r="AI27" s="340"/>
      <c r="AJ27" s="340"/>
      <c r="AK27" s="340"/>
      <c r="AL27" s="340"/>
      <c r="AM27" s="340"/>
      <c r="AN27" s="340"/>
      <c r="AO27" s="340"/>
      <c r="AP27" s="340"/>
      <c r="AQ27" s="340"/>
      <c r="AR27" s="340"/>
      <c r="AS27" s="340"/>
      <c r="AT27" s="340"/>
      <c r="AU27" s="340"/>
      <c r="AV27" s="340"/>
      <c r="AW27" s="340"/>
      <c r="AX27" s="340"/>
      <c r="AY27" s="340"/>
      <c r="AZ27" s="340"/>
      <c r="BA27" s="340"/>
      <c r="BB27" s="340"/>
      <c r="BC27" s="340"/>
      <c r="BD27" s="340"/>
      <c r="BE27" s="340"/>
      <c r="BF27" s="340"/>
      <c r="BG27" s="340"/>
      <c r="BH27" s="340"/>
      <c r="BI27" s="340"/>
      <c r="BJ27" s="340"/>
      <c r="BK27" s="340"/>
      <c r="BL27" s="340"/>
      <c r="BM27" s="340"/>
      <c r="BN27" s="340"/>
      <c r="BO27" s="340"/>
      <c r="BP27" s="340"/>
      <c r="BQ27" s="340"/>
      <c r="BR27" s="340"/>
      <c r="BS27" s="340"/>
      <c r="BT27" s="340"/>
      <c r="BU27" s="340"/>
      <c r="BV27" s="340"/>
      <c r="BW27" s="340"/>
      <c r="BX27" s="340"/>
      <c r="BY27" s="340"/>
      <c r="BZ27" s="340"/>
      <c r="CA27" s="340"/>
      <c r="CB27" s="340"/>
      <c r="CC27" s="340"/>
      <c r="CD27" s="340"/>
      <c r="CE27" s="340"/>
      <c r="CF27" s="340"/>
      <c r="CG27" s="340"/>
      <c r="CH27" s="340"/>
      <c r="CI27" s="340"/>
      <c r="CJ27" s="340"/>
      <c r="CK27" s="340"/>
      <c r="CL27" s="340"/>
      <c r="CM27" s="340"/>
      <c r="CN27" s="340"/>
      <c r="CO27" s="340"/>
      <c r="CP27" s="340"/>
      <c r="CQ27" s="340"/>
      <c r="CR27" s="340"/>
      <c r="CS27" s="340"/>
      <c r="CT27" s="340"/>
      <c r="CU27" s="340"/>
      <c r="CV27" s="340"/>
      <c r="CW27" s="340"/>
      <c r="CX27" s="340"/>
      <c r="CY27" s="340"/>
      <c r="CZ27" s="340"/>
      <c r="DA27" s="340"/>
      <c r="DB27" s="340"/>
      <c r="DC27" s="340"/>
      <c r="DD27" s="340"/>
      <c r="DE27" s="340"/>
      <c r="DF27" s="340"/>
      <c r="DG27" s="340"/>
      <c r="DH27" s="340"/>
      <c r="DI27" s="340"/>
      <c r="DJ27" s="340"/>
      <c r="DK27" s="340"/>
      <c r="DL27" s="340"/>
      <c r="DM27" s="340"/>
      <c r="DN27" s="340"/>
      <c r="DO27" s="340"/>
      <c r="DP27" s="340"/>
      <c r="DQ27" s="340"/>
      <c r="DR27" s="340"/>
      <c r="DS27" s="340"/>
      <c r="DT27" s="340"/>
      <c r="DU27" s="340"/>
      <c r="DV27" s="340"/>
      <c r="DW27" s="340"/>
      <c r="DX27" s="340"/>
      <c r="DY27" s="340"/>
      <c r="DZ27" s="340"/>
      <c r="EA27" s="340"/>
      <c r="EB27" s="340"/>
      <c r="EC27" s="340"/>
      <c r="ED27" s="340"/>
      <c r="EE27" s="340"/>
      <c r="EF27" s="340"/>
      <c r="EG27" s="340"/>
      <c r="EH27" s="340"/>
      <c r="EI27" s="340"/>
      <c r="EJ27" s="340"/>
      <c r="EK27" s="340"/>
      <c r="EL27" s="340"/>
      <c r="EM27" s="340"/>
      <c r="EN27" s="340"/>
      <c r="EO27" s="340"/>
      <c r="EP27" s="340"/>
      <c r="EQ27" s="340"/>
      <c r="ER27" s="340"/>
      <c r="ES27" s="340"/>
      <c r="ET27" s="340"/>
      <c r="EU27" s="340"/>
      <c r="EV27" s="340"/>
      <c r="EW27" s="340"/>
      <c r="EX27" s="340"/>
      <c r="EY27" s="340"/>
      <c r="EZ27" s="340"/>
      <c r="FA27" s="340"/>
      <c r="FB27" s="340"/>
      <c r="FC27" s="340"/>
      <c r="FD27" s="340"/>
      <c r="FE27" s="340"/>
      <c r="FF27" s="340"/>
      <c r="FG27" s="340"/>
      <c r="FH27" s="340"/>
      <c r="FI27" s="340"/>
      <c r="FJ27" s="340"/>
      <c r="FK27" s="340"/>
      <c r="FL27" s="340"/>
      <c r="FM27" s="340"/>
      <c r="FN27" s="340"/>
      <c r="FO27" s="340"/>
      <c r="FP27" s="340"/>
      <c r="FQ27" s="340"/>
      <c r="FR27" s="340"/>
      <c r="FS27" s="340"/>
      <c r="FT27" s="340"/>
      <c r="FU27" s="340"/>
      <c r="FV27" s="340"/>
      <c r="FW27" s="340"/>
      <c r="FX27" s="340"/>
      <c r="FY27" s="340"/>
      <c r="FZ27" s="340"/>
      <c r="GA27" s="340"/>
      <c r="GB27" s="340"/>
      <c r="GC27" s="340"/>
      <c r="GD27" s="340"/>
      <c r="GE27" s="340"/>
      <c r="GF27" s="340"/>
      <c r="GG27" s="340"/>
      <c r="GH27" s="340"/>
      <c r="GI27" s="340"/>
      <c r="GJ27" s="340"/>
      <c r="GK27" s="340"/>
      <c r="GL27" s="340"/>
      <c r="GM27" s="340"/>
      <c r="GN27" s="340"/>
      <c r="GO27" s="340"/>
      <c r="GP27" s="340"/>
      <c r="GQ27" s="340"/>
      <c r="GR27" s="340"/>
      <c r="GS27" s="340"/>
      <c r="GT27" s="340"/>
      <c r="GU27" s="340"/>
      <c r="GV27" s="340"/>
      <c r="GW27" s="340"/>
      <c r="GX27" s="340"/>
      <c r="GY27" s="340"/>
      <c r="GZ27" s="340"/>
      <c r="HA27" s="340"/>
      <c r="HB27" s="340"/>
      <c r="HC27" s="340"/>
      <c r="HD27" s="340"/>
      <c r="HE27" s="340"/>
      <c r="HF27" s="340"/>
      <c r="HG27" s="340"/>
      <c r="HH27" s="340"/>
      <c r="HI27" s="340"/>
      <c r="HJ27" s="340"/>
      <c r="HK27" s="340"/>
      <c r="HL27" s="340"/>
      <c r="HM27" s="340"/>
      <c r="HN27" s="340"/>
      <c r="HO27" s="340"/>
      <c r="HP27" s="340"/>
      <c r="HQ27" s="340"/>
      <c r="HR27" s="340"/>
      <c r="HS27" s="340"/>
      <c r="HT27" s="340"/>
      <c r="HU27" s="340"/>
      <c r="HV27" s="340"/>
      <c r="HW27" s="340"/>
      <c r="HX27" s="340"/>
      <c r="HY27" s="340"/>
      <c r="HZ27" s="340"/>
      <c r="IA27" s="340"/>
      <c r="IB27" s="340"/>
      <c r="IC27" s="340"/>
      <c r="ID27" s="340"/>
      <c r="IE27" s="340"/>
      <c r="IF27" s="340"/>
      <c r="IG27" s="340"/>
      <c r="IH27" s="340"/>
      <c r="II27" s="340"/>
      <c r="IJ27" s="340"/>
      <c r="IK27" s="340"/>
      <c r="IL27" s="340"/>
      <c r="IM27" s="340"/>
      <c r="IN27" s="340"/>
      <c r="IO27" s="340"/>
      <c r="IP27" s="340"/>
      <c r="IQ27" s="340"/>
      <c r="IR27" s="340"/>
      <c r="IS27" s="340"/>
      <c r="IT27" s="340"/>
      <c r="IU27" s="340"/>
      <c r="IV27" s="340"/>
      <c r="IW27" s="340"/>
      <c r="IX27" s="340"/>
      <c r="IY27" s="340"/>
      <c r="IZ27" s="340"/>
    </row>
    <row r="28" spans="1:260" ht="12" customHeight="1" x14ac:dyDescent="0.2">
      <c r="B28" s="72"/>
      <c r="C28" s="72"/>
      <c r="D28" s="72"/>
      <c r="E28" s="86"/>
      <c r="F28" s="72"/>
      <c r="G28" s="131"/>
      <c r="H28" s="72"/>
      <c r="I28" s="72"/>
      <c r="J28" s="72"/>
      <c r="K28" s="72"/>
      <c r="L28" s="72"/>
      <c r="M28" s="125"/>
      <c r="N28" s="72"/>
      <c r="O28" s="72"/>
      <c r="P28" s="72"/>
      <c r="Q28" s="72"/>
    </row>
    <row r="29" spans="1:260" ht="12" customHeight="1" x14ac:dyDescent="0.2">
      <c r="B29" s="72"/>
      <c r="C29" s="72"/>
      <c r="D29" s="72"/>
      <c r="E29" s="86"/>
      <c r="F29" s="72"/>
      <c r="G29" s="131"/>
      <c r="H29" s="72"/>
      <c r="I29" s="72"/>
      <c r="J29" s="72"/>
      <c r="K29" s="72"/>
      <c r="L29" s="72"/>
      <c r="M29" s="125"/>
      <c r="N29" s="72"/>
      <c r="O29" s="72"/>
      <c r="P29" s="72"/>
      <c r="Q29" s="72"/>
    </row>
    <row r="30" spans="1:260" ht="12" customHeight="1" x14ac:dyDescent="0.2">
      <c r="B30" s="72"/>
      <c r="C30" s="72"/>
      <c r="D30" s="72"/>
      <c r="E30" s="86"/>
      <c r="F30" s="72"/>
      <c r="G30" s="131"/>
      <c r="H30" s="72"/>
      <c r="I30" s="72"/>
      <c r="J30" s="72"/>
      <c r="K30" s="72"/>
      <c r="L30" s="72"/>
      <c r="M30" s="125"/>
      <c r="N30" s="72"/>
      <c r="O30" s="72"/>
      <c r="P30" s="72"/>
      <c r="Q30" s="72"/>
    </row>
    <row r="31" spans="1:260" ht="12" customHeight="1" x14ac:dyDescent="0.2">
      <c r="B31" s="72"/>
      <c r="C31" s="72"/>
      <c r="D31" s="72"/>
      <c r="E31" s="86"/>
      <c r="F31" s="72"/>
      <c r="G31" s="131"/>
      <c r="H31" s="72"/>
      <c r="I31" s="72"/>
      <c r="J31" s="72"/>
      <c r="K31" s="72"/>
      <c r="L31" s="72"/>
      <c r="M31" s="125"/>
      <c r="N31" s="72"/>
      <c r="O31" s="72"/>
      <c r="P31" s="72"/>
      <c r="Q31" s="72"/>
    </row>
    <row r="32" spans="1:260" ht="12" customHeight="1" x14ac:dyDescent="0.2">
      <c r="B32" s="72"/>
      <c r="C32" s="72"/>
      <c r="D32" s="72"/>
      <c r="E32" s="86"/>
      <c r="F32" s="72"/>
      <c r="G32" s="131"/>
      <c r="H32" s="72"/>
      <c r="I32" s="72"/>
      <c r="J32" s="72"/>
      <c r="K32" s="72"/>
      <c r="L32" s="72"/>
      <c r="M32" s="125"/>
      <c r="N32" s="72"/>
      <c r="O32" s="72"/>
      <c r="P32" s="72"/>
      <c r="Q32" s="72"/>
    </row>
    <row r="33" spans="1:260" ht="12" customHeight="1" x14ac:dyDescent="0.2">
      <c r="B33" s="72"/>
      <c r="C33" s="72"/>
      <c r="D33" s="72"/>
      <c r="E33" s="86"/>
      <c r="F33" s="72"/>
      <c r="G33" s="131"/>
      <c r="H33" s="72"/>
      <c r="I33" s="72"/>
      <c r="J33" s="72"/>
      <c r="K33" s="72"/>
      <c r="L33" s="72"/>
      <c r="M33" s="125"/>
      <c r="N33" s="72"/>
      <c r="O33" s="72"/>
      <c r="P33" s="72"/>
      <c r="Q33" s="72"/>
    </row>
    <row r="34" spans="1:260" ht="12" customHeight="1" x14ac:dyDescent="0.2">
      <c r="B34" s="72"/>
      <c r="C34" s="72"/>
      <c r="D34" s="72"/>
      <c r="E34" s="86"/>
      <c r="F34" s="72"/>
      <c r="G34" s="131"/>
      <c r="H34" s="72"/>
      <c r="I34" s="72"/>
      <c r="J34" s="72"/>
      <c r="K34" s="72"/>
      <c r="L34" s="72"/>
      <c r="M34" s="125"/>
      <c r="N34" s="72"/>
      <c r="O34" s="72"/>
      <c r="P34" s="72"/>
      <c r="Q34" s="72"/>
    </row>
    <row r="35" spans="1:260" ht="12" customHeight="1" x14ac:dyDescent="0.2">
      <c r="B35" s="72"/>
      <c r="C35" s="72"/>
      <c r="D35" s="72"/>
      <c r="E35" s="86"/>
      <c r="F35" s="72"/>
      <c r="G35" s="131"/>
      <c r="H35" s="72"/>
      <c r="I35" s="72"/>
      <c r="J35" s="72"/>
      <c r="K35" s="72"/>
      <c r="L35" s="72"/>
      <c r="M35" s="125"/>
      <c r="N35" s="72"/>
      <c r="O35" s="72"/>
      <c r="P35" s="72"/>
      <c r="Q35" s="72"/>
    </row>
    <row r="36" spans="1:260" ht="12" customHeight="1" x14ac:dyDescent="0.2">
      <c r="B36" s="72"/>
      <c r="C36" s="72"/>
      <c r="D36" s="72"/>
      <c r="E36" s="86"/>
      <c r="F36" s="72"/>
      <c r="G36" s="131"/>
      <c r="H36" s="72"/>
      <c r="I36" s="72"/>
      <c r="J36" s="72"/>
      <c r="K36" s="72"/>
      <c r="L36" s="72"/>
      <c r="M36" s="125"/>
      <c r="N36" s="72"/>
      <c r="O36" s="72"/>
      <c r="P36" s="72"/>
      <c r="Q36" s="72"/>
    </row>
    <row r="37" spans="1:260" ht="12" customHeight="1" x14ac:dyDescent="0.2">
      <c r="B37" s="72"/>
      <c r="C37" s="72"/>
      <c r="D37" s="72"/>
      <c r="E37" s="86"/>
      <c r="F37" s="72"/>
      <c r="G37" s="131"/>
      <c r="H37" s="72"/>
      <c r="I37" s="72"/>
      <c r="J37" s="72"/>
      <c r="K37" s="72"/>
      <c r="L37" s="72"/>
      <c r="M37" s="125"/>
      <c r="N37" s="72"/>
      <c r="O37" s="72"/>
      <c r="P37" s="72"/>
      <c r="Q37" s="72"/>
    </row>
    <row r="38" spans="1:260" ht="12" customHeight="1" x14ac:dyDescent="0.2">
      <c r="B38" s="72"/>
      <c r="C38" s="72"/>
      <c r="D38" s="72"/>
      <c r="E38" s="86"/>
      <c r="F38" s="72"/>
      <c r="G38" s="131"/>
      <c r="H38" s="72"/>
      <c r="I38" s="72"/>
      <c r="J38" s="72"/>
      <c r="K38" s="72"/>
      <c r="L38" s="72"/>
      <c r="M38" s="125"/>
      <c r="N38" s="72"/>
      <c r="O38" s="72"/>
      <c r="P38" s="72"/>
      <c r="Q38" s="72"/>
    </row>
    <row r="39" spans="1:260" ht="12" customHeight="1" x14ac:dyDescent="0.2">
      <c r="B39" s="72"/>
      <c r="C39" s="72"/>
      <c r="D39" s="72"/>
      <c r="E39" s="86"/>
      <c r="F39" s="72"/>
      <c r="G39" s="131"/>
      <c r="H39" s="72"/>
      <c r="I39" s="72"/>
      <c r="J39" s="72"/>
      <c r="K39" s="72"/>
      <c r="L39" s="72"/>
      <c r="M39" s="125"/>
      <c r="N39" s="72"/>
      <c r="O39" s="72"/>
      <c r="P39" s="72"/>
      <c r="Q39" s="72"/>
    </row>
    <row r="40" spans="1:260" ht="12" customHeight="1" x14ac:dyDescent="0.2">
      <c r="B40" s="72"/>
      <c r="C40" s="72"/>
      <c r="D40" s="72"/>
      <c r="E40" s="86"/>
      <c r="F40" s="72"/>
      <c r="G40" s="131"/>
      <c r="H40" s="72"/>
      <c r="I40" s="72"/>
      <c r="J40" s="72"/>
      <c r="K40" s="72"/>
      <c r="L40" s="72"/>
      <c r="M40" s="125"/>
      <c r="N40" s="72"/>
      <c r="O40" s="72"/>
      <c r="P40" s="72"/>
      <c r="Q40" s="72"/>
    </row>
    <row r="41" spans="1:260" ht="12" customHeight="1" x14ac:dyDescent="0.2">
      <c r="B41" s="72"/>
      <c r="C41" s="72"/>
      <c r="D41" s="72"/>
      <c r="E41" s="86"/>
      <c r="F41" s="72"/>
      <c r="G41" s="131"/>
      <c r="H41" s="72"/>
      <c r="I41" s="72"/>
      <c r="J41" s="72"/>
      <c r="K41" s="72"/>
      <c r="L41" s="72"/>
      <c r="M41" s="125"/>
      <c r="N41" s="72"/>
      <c r="O41" s="72"/>
      <c r="P41" s="72"/>
      <c r="Q41" s="72"/>
    </row>
    <row r="42" spans="1:260" ht="12" customHeight="1" x14ac:dyDescent="0.2">
      <c r="B42" s="72"/>
      <c r="C42" s="72"/>
      <c r="D42" s="72"/>
      <c r="E42" s="86"/>
      <c r="F42" s="72"/>
      <c r="G42" s="131"/>
      <c r="H42" s="72"/>
      <c r="I42" s="72"/>
      <c r="J42" s="72"/>
      <c r="K42" s="72"/>
      <c r="L42" s="72"/>
      <c r="M42" s="125"/>
      <c r="N42" s="72"/>
      <c r="O42" s="72"/>
      <c r="P42" s="72"/>
      <c r="Q42" s="72"/>
    </row>
    <row r="43" spans="1:260" ht="12" customHeight="1" x14ac:dyDescent="0.2">
      <c r="B43" s="72"/>
      <c r="C43" s="72"/>
      <c r="D43" s="72"/>
      <c r="E43" s="86"/>
      <c r="F43" s="72"/>
      <c r="G43" s="131"/>
      <c r="H43" s="72"/>
      <c r="I43" s="72"/>
      <c r="J43" s="72"/>
      <c r="K43" s="72"/>
      <c r="L43" s="72"/>
      <c r="M43" s="125"/>
      <c r="N43" s="72"/>
      <c r="O43" s="72"/>
      <c r="P43" s="72"/>
      <c r="Q43" s="72"/>
    </row>
    <row r="44" spans="1:260" ht="12" customHeight="1" x14ac:dyDescent="0.2">
      <c r="B44" s="72"/>
      <c r="C44" s="72"/>
      <c r="D44" s="72"/>
      <c r="E44" s="86"/>
      <c r="F44" s="72"/>
      <c r="G44" s="131"/>
      <c r="H44" s="72"/>
      <c r="I44" s="72"/>
      <c r="J44" s="72"/>
      <c r="K44" s="72"/>
      <c r="L44" s="72"/>
      <c r="M44" s="125"/>
      <c r="N44" s="72"/>
      <c r="O44" s="72"/>
      <c r="P44" s="72"/>
      <c r="Q44" s="72"/>
    </row>
    <row r="45" spans="1:260" ht="12" customHeight="1" x14ac:dyDescent="0.2">
      <c r="B45" s="72"/>
      <c r="C45" s="72"/>
      <c r="D45" s="72"/>
      <c r="E45" s="86"/>
      <c r="F45" s="72"/>
      <c r="G45" s="131"/>
      <c r="H45" s="72"/>
      <c r="I45" s="72"/>
      <c r="J45" s="72"/>
      <c r="K45" s="72"/>
      <c r="L45" s="72"/>
      <c r="M45" s="125"/>
      <c r="N45" s="72"/>
      <c r="O45" s="72"/>
      <c r="P45" s="72"/>
      <c r="Q45" s="72"/>
    </row>
    <row r="46" spans="1:260" ht="12" customHeight="1" x14ac:dyDescent="0.2">
      <c r="B46" s="72"/>
      <c r="C46" s="72"/>
      <c r="D46" s="72"/>
      <c r="E46" s="86"/>
      <c r="F46" s="72"/>
      <c r="G46" s="131"/>
      <c r="H46" s="72"/>
      <c r="I46" s="72"/>
      <c r="J46" s="72"/>
      <c r="K46" s="72"/>
      <c r="L46" s="72"/>
      <c r="M46" s="125"/>
      <c r="N46" s="72"/>
      <c r="O46" s="72"/>
      <c r="P46" s="72"/>
      <c r="Q46" s="72"/>
    </row>
    <row r="47" spans="1:260" s="336" customFormat="1" ht="73.5" customHeight="1" x14ac:dyDescent="0.25">
      <c r="A47" s="334"/>
      <c r="B47" s="462" t="s">
        <v>224</v>
      </c>
      <c r="C47" s="462"/>
      <c r="D47" s="462"/>
      <c r="E47" s="462"/>
      <c r="F47" s="462"/>
      <c r="G47" s="346"/>
      <c r="H47" s="462" t="s">
        <v>224</v>
      </c>
      <c r="I47" s="462"/>
      <c r="J47" s="462"/>
      <c r="K47" s="462"/>
      <c r="L47" s="462"/>
      <c r="M47" s="145"/>
      <c r="N47" s="462" t="s">
        <v>224</v>
      </c>
      <c r="O47" s="462"/>
      <c r="P47" s="462"/>
      <c r="Q47" s="462"/>
      <c r="R47" s="334"/>
      <c r="S47" s="334"/>
      <c r="T47" s="334"/>
      <c r="U47" s="335"/>
      <c r="V47" s="335"/>
      <c r="W47" s="335"/>
      <c r="X47" s="335"/>
      <c r="Y47" s="335"/>
      <c r="Z47" s="335"/>
      <c r="AA47" s="335"/>
      <c r="AB47" s="334"/>
      <c r="AC47" s="334"/>
      <c r="AD47" s="334"/>
      <c r="AE47" s="334"/>
      <c r="AF47" s="334"/>
      <c r="AG47" s="334"/>
      <c r="AH47" s="334"/>
      <c r="AI47" s="334"/>
      <c r="AJ47" s="334"/>
      <c r="AK47" s="334"/>
      <c r="AL47" s="334"/>
      <c r="AM47" s="334"/>
      <c r="AN47" s="334"/>
      <c r="AO47" s="334"/>
      <c r="AP47" s="334"/>
      <c r="AQ47" s="334"/>
      <c r="AR47" s="334"/>
      <c r="AS47" s="334"/>
      <c r="AT47" s="334"/>
      <c r="AU47" s="334"/>
      <c r="AV47" s="334"/>
      <c r="AW47" s="334"/>
      <c r="AX47" s="334"/>
      <c r="AY47" s="334"/>
      <c r="AZ47" s="334"/>
      <c r="BA47" s="334"/>
      <c r="BB47" s="334"/>
      <c r="BC47" s="334"/>
      <c r="BD47" s="334"/>
      <c r="BE47" s="334"/>
      <c r="BF47" s="334"/>
      <c r="BG47" s="334"/>
      <c r="BH47" s="334"/>
      <c r="BI47" s="334"/>
      <c r="BJ47" s="334"/>
      <c r="BK47" s="334"/>
      <c r="BL47" s="334"/>
      <c r="BM47" s="334"/>
      <c r="BN47" s="334"/>
      <c r="BO47" s="334"/>
      <c r="BP47" s="334"/>
      <c r="BQ47" s="334"/>
      <c r="BR47" s="334"/>
      <c r="BS47" s="334"/>
      <c r="BT47" s="334"/>
      <c r="BU47" s="334"/>
      <c r="BV47" s="334"/>
      <c r="BW47" s="334"/>
      <c r="BX47" s="334"/>
      <c r="BY47" s="334"/>
      <c r="BZ47" s="334"/>
      <c r="CA47" s="334"/>
      <c r="CB47" s="334"/>
      <c r="CC47" s="334"/>
      <c r="CD47" s="334"/>
      <c r="CE47" s="334"/>
      <c r="CF47" s="334"/>
      <c r="CG47" s="334"/>
      <c r="CH47" s="334"/>
      <c r="CI47" s="334"/>
      <c r="CJ47" s="334"/>
      <c r="CK47" s="334"/>
      <c r="CL47" s="334"/>
      <c r="CM47" s="334"/>
      <c r="CN47" s="334"/>
      <c r="CO47" s="334"/>
      <c r="CP47" s="334"/>
      <c r="CQ47" s="334"/>
      <c r="CR47" s="334"/>
      <c r="CS47" s="334"/>
      <c r="CT47" s="334"/>
      <c r="CU47" s="334"/>
      <c r="CV47" s="334"/>
      <c r="CW47" s="334"/>
      <c r="CX47" s="334"/>
      <c r="CY47" s="334"/>
      <c r="CZ47" s="334"/>
      <c r="DA47" s="334"/>
      <c r="DB47" s="334"/>
      <c r="DC47" s="334"/>
      <c r="DD47" s="334"/>
      <c r="DE47" s="334"/>
      <c r="DF47" s="334"/>
      <c r="DG47" s="334"/>
      <c r="DH47" s="334"/>
      <c r="DI47" s="334"/>
      <c r="DJ47" s="334"/>
      <c r="DK47" s="334"/>
      <c r="DL47" s="334"/>
      <c r="DM47" s="334"/>
      <c r="DN47" s="334"/>
      <c r="DO47" s="334"/>
      <c r="DP47" s="334"/>
      <c r="DQ47" s="334"/>
      <c r="DR47" s="334"/>
      <c r="DS47" s="334"/>
      <c r="DT47" s="334"/>
      <c r="DU47" s="334"/>
      <c r="DV47" s="334"/>
      <c r="DW47" s="334"/>
      <c r="DX47" s="334"/>
      <c r="DY47" s="334"/>
      <c r="DZ47" s="334"/>
      <c r="EA47" s="334"/>
      <c r="EB47" s="334"/>
      <c r="EC47" s="334"/>
      <c r="ED47" s="334"/>
      <c r="EE47" s="334"/>
      <c r="EF47" s="334"/>
      <c r="EG47" s="334"/>
      <c r="EH47" s="334"/>
      <c r="EI47" s="334"/>
      <c r="EJ47" s="334"/>
      <c r="EK47" s="334"/>
      <c r="EL47" s="334"/>
      <c r="EM47" s="334"/>
      <c r="EN47" s="334"/>
      <c r="EO47" s="334"/>
      <c r="EP47" s="334"/>
      <c r="EQ47" s="334"/>
      <c r="ER47" s="334"/>
      <c r="ES47" s="334"/>
      <c r="ET47" s="334"/>
      <c r="EU47" s="334"/>
      <c r="EV47" s="334"/>
      <c r="EW47" s="334"/>
      <c r="EX47" s="334"/>
      <c r="EY47" s="334"/>
      <c r="EZ47" s="334"/>
      <c r="FA47" s="334"/>
      <c r="FB47" s="334"/>
      <c r="FC47" s="334"/>
      <c r="FD47" s="334"/>
      <c r="FE47" s="334"/>
      <c r="FF47" s="334"/>
      <c r="FG47" s="334"/>
      <c r="FH47" s="334"/>
      <c r="FI47" s="334"/>
      <c r="FJ47" s="334"/>
      <c r="FK47" s="334"/>
      <c r="FL47" s="334"/>
      <c r="FM47" s="334"/>
      <c r="FN47" s="334"/>
      <c r="FO47" s="334"/>
      <c r="FP47" s="334"/>
      <c r="FQ47" s="334"/>
      <c r="FR47" s="334"/>
      <c r="FS47" s="334"/>
      <c r="FT47" s="334"/>
      <c r="FU47" s="334"/>
      <c r="FV47" s="334"/>
      <c r="FW47" s="334"/>
      <c r="FX47" s="334"/>
      <c r="FY47" s="334"/>
      <c r="FZ47" s="334"/>
      <c r="GA47" s="334"/>
      <c r="GB47" s="334"/>
      <c r="GC47" s="334"/>
      <c r="GD47" s="334"/>
      <c r="GE47" s="334"/>
      <c r="GF47" s="334"/>
      <c r="GG47" s="334"/>
      <c r="GH47" s="334"/>
      <c r="GI47" s="334"/>
      <c r="GJ47" s="334"/>
      <c r="GK47" s="334"/>
      <c r="GL47" s="334"/>
      <c r="GM47" s="334"/>
      <c r="GN47" s="334"/>
      <c r="GO47" s="334"/>
      <c r="GP47" s="334"/>
      <c r="GQ47" s="334"/>
      <c r="GR47" s="334"/>
      <c r="GS47" s="334"/>
      <c r="GT47" s="334"/>
      <c r="GU47" s="334"/>
      <c r="GV47" s="334"/>
      <c r="GW47" s="334"/>
      <c r="GX47" s="334"/>
      <c r="GY47" s="334"/>
      <c r="GZ47" s="334"/>
      <c r="HA47" s="334"/>
      <c r="HB47" s="334"/>
      <c r="HC47" s="334"/>
      <c r="HD47" s="334"/>
      <c r="HE47" s="334"/>
      <c r="HF47" s="334"/>
      <c r="HG47" s="334"/>
      <c r="HH47" s="334"/>
      <c r="HI47" s="334"/>
      <c r="HJ47" s="334"/>
      <c r="HK47" s="334"/>
      <c r="HL47" s="334"/>
      <c r="HM47" s="334"/>
      <c r="HN47" s="334"/>
      <c r="HO47" s="334"/>
      <c r="HP47" s="334"/>
      <c r="HQ47" s="334"/>
      <c r="HR47" s="334"/>
      <c r="HS47" s="334"/>
      <c r="HT47" s="334"/>
      <c r="HU47" s="334"/>
      <c r="HV47" s="334"/>
      <c r="HW47" s="334"/>
      <c r="HX47" s="334"/>
      <c r="HY47" s="334"/>
      <c r="HZ47" s="334"/>
      <c r="IA47" s="334"/>
      <c r="IB47" s="334"/>
      <c r="IC47" s="334"/>
      <c r="ID47" s="334"/>
      <c r="IE47" s="334"/>
      <c r="IF47" s="334"/>
      <c r="IG47" s="334"/>
      <c r="IH47" s="334"/>
      <c r="II47" s="334"/>
      <c r="IJ47" s="334"/>
      <c r="IK47" s="334"/>
      <c r="IL47" s="334"/>
      <c r="IM47" s="334"/>
      <c r="IN47" s="334"/>
      <c r="IO47" s="334"/>
      <c r="IP47" s="334"/>
      <c r="IQ47" s="334"/>
      <c r="IR47" s="334"/>
      <c r="IS47" s="334"/>
      <c r="IT47" s="334"/>
      <c r="IU47" s="334"/>
      <c r="IV47" s="334"/>
      <c r="IW47" s="334"/>
      <c r="IX47" s="334"/>
      <c r="IY47" s="334"/>
      <c r="IZ47" s="334"/>
    </row>
    <row r="48" spans="1:260" ht="12" customHeight="1" x14ac:dyDescent="0.2">
      <c r="B48" s="72"/>
      <c r="C48" s="72"/>
      <c r="D48" s="72"/>
      <c r="E48" s="86"/>
      <c r="F48" s="72"/>
      <c r="G48" s="131"/>
      <c r="H48" s="72"/>
      <c r="I48" s="72"/>
      <c r="J48" s="72"/>
      <c r="K48" s="72"/>
      <c r="L48" s="72"/>
      <c r="M48" s="125"/>
      <c r="N48" s="72"/>
      <c r="O48" s="72"/>
      <c r="P48" s="72"/>
      <c r="Q48" s="72"/>
    </row>
    <row r="49" spans="2:17" ht="12" customHeight="1" x14ac:dyDescent="0.2">
      <c r="B49" s="72"/>
      <c r="C49" s="72"/>
      <c r="D49" s="72"/>
      <c r="E49" s="86"/>
      <c r="F49" s="72"/>
      <c r="G49" s="131"/>
      <c r="H49" s="72"/>
      <c r="I49" s="72"/>
      <c r="J49" s="72"/>
      <c r="K49" s="72"/>
      <c r="L49" s="72"/>
      <c r="M49" s="125"/>
      <c r="N49" s="72"/>
      <c r="O49" s="72"/>
      <c r="P49" s="72"/>
      <c r="Q49" s="72"/>
    </row>
    <row r="50" spans="2:17" ht="12" customHeight="1" x14ac:dyDescent="0.2">
      <c r="B50" s="72"/>
      <c r="C50" s="72"/>
      <c r="D50" s="72"/>
      <c r="E50" s="86"/>
      <c r="F50" s="72"/>
      <c r="G50" s="131"/>
      <c r="H50" s="72"/>
      <c r="I50" s="72"/>
      <c r="J50" s="72"/>
      <c r="K50" s="72"/>
      <c r="L50" s="72"/>
      <c r="M50" s="125"/>
      <c r="N50" s="72"/>
      <c r="O50" s="72"/>
      <c r="P50" s="72"/>
      <c r="Q50" s="72"/>
    </row>
    <row r="51" spans="2:17" ht="12" customHeight="1" x14ac:dyDescent="0.2">
      <c r="B51" s="72"/>
      <c r="C51" s="72"/>
      <c r="D51" s="72"/>
      <c r="E51" s="86"/>
      <c r="F51" s="72"/>
      <c r="G51" s="131"/>
      <c r="H51" s="72"/>
      <c r="I51" s="72"/>
      <c r="J51" s="72"/>
      <c r="K51" s="72"/>
      <c r="L51" s="72"/>
      <c r="M51" s="125"/>
      <c r="N51" s="72"/>
      <c r="O51" s="72"/>
      <c r="P51" s="72"/>
      <c r="Q51" s="72"/>
    </row>
    <row r="52" spans="2:17" ht="12" customHeight="1" x14ac:dyDescent="0.2">
      <c r="B52" s="72"/>
      <c r="C52" s="72"/>
      <c r="D52" s="72"/>
      <c r="E52" s="86"/>
      <c r="F52" s="72"/>
      <c r="G52" s="131"/>
      <c r="H52" s="72"/>
      <c r="I52" s="72"/>
      <c r="J52" s="72"/>
      <c r="K52" s="72"/>
      <c r="L52" s="72"/>
      <c r="M52" s="125"/>
      <c r="N52" s="72"/>
      <c r="O52" s="72"/>
      <c r="P52" s="72"/>
      <c r="Q52" s="72"/>
    </row>
    <row r="53" spans="2:17" ht="12" customHeight="1" x14ac:dyDescent="0.2">
      <c r="B53" s="72"/>
      <c r="C53" s="72"/>
      <c r="D53" s="72"/>
      <c r="E53" s="86"/>
      <c r="F53" s="72"/>
      <c r="G53" s="131"/>
      <c r="H53" s="72"/>
      <c r="I53" s="72"/>
      <c r="J53" s="72"/>
      <c r="K53" s="72"/>
      <c r="L53" s="72"/>
      <c r="M53" s="125"/>
      <c r="N53" s="72"/>
      <c r="O53" s="72"/>
      <c r="P53" s="72"/>
      <c r="Q53" s="72"/>
    </row>
    <row r="54" spans="2:17" ht="12" customHeight="1" x14ac:dyDescent="0.2">
      <c r="B54" s="72"/>
      <c r="C54" s="72"/>
      <c r="D54" s="72"/>
      <c r="E54" s="86"/>
      <c r="F54" s="72"/>
      <c r="G54" s="131"/>
      <c r="H54" s="72"/>
      <c r="I54" s="72"/>
      <c r="J54" s="72"/>
      <c r="K54" s="72"/>
      <c r="L54" s="72"/>
      <c r="M54" s="125"/>
      <c r="N54" s="72"/>
      <c r="O54" s="72"/>
      <c r="P54" s="72"/>
      <c r="Q54" s="72"/>
    </row>
    <row r="55" spans="2:17" ht="12" customHeight="1" x14ac:dyDescent="0.2">
      <c r="B55" s="72"/>
      <c r="C55" s="72"/>
      <c r="D55" s="72"/>
      <c r="E55" s="86"/>
      <c r="F55" s="72"/>
      <c r="G55" s="131"/>
      <c r="H55" s="72"/>
      <c r="I55" s="72"/>
      <c r="J55" s="72"/>
      <c r="K55" s="72"/>
      <c r="L55" s="72"/>
      <c r="M55" s="125"/>
      <c r="N55" s="72"/>
      <c r="O55" s="72"/>
      <c r="P55" s="72"/>
      <c r="Q55" s="72"/>
    </row>
    <row r="56" spans="2:17" ht="12" customHeight="1" x14ac:dyDescent="0.2">
      <c r="B56" s="72"/>
      <c r="C56" s="72"/>
      <c r="D56" s="72"/>
      <c r="E56" s="86"/>
      <c r="F56" s="72"/>
      <c r="G56" s="131"/>
      <c r="H56" s="72"/>
      <c r="I56" s="72"/>
      <c r="J56" s="72"/>
      <c r="K56" s="72"/>
      <c r="L56" s="72"/>
      <c r="M56" s="125"/>
      <c r="N56" s="72"/>
      <c r="O56" s="72"/>
      <c r="P56" s="72"/>
      <c r="Q56" s="72"/>
    </row>
    <row r="57" spans="2:17" ht="12" customHeight="1" x14ac:dyDescent="0.2">
      <c r="B57" s="72"/>
      <c r="C57" s="72"/>
      <c r="D57" s="72"/>
      <c r="E57" s="86"/>
      <c r="F57" s="72"/>
      <c r="G57" s="131"/>
      <c r="H57" s="72"/>
      <c r="I57" s="72"/>
      <c r="J57" s="72"/>
      <c r="K57" s="72"/>
      <c r="L57" s="72"/>
      <c r="M57" s="125"/>
      <c r="N57" s="72"/>
      <c r="O57" s="72"/>
      <c r="P57" s="72"/>
      <c r="Q57" s="72"/>
    </row>
    <row r="58" spans="2:17" ht="12" customHeight="1" x14ac:dyDescent="0.2">
      <c r="B58" s="72"/>
      <c r="C58" s="72"/>
      <c r="D58" s="72"/>
      <c r="E58" s="86"/>
      <c r="F58" s="72"/>
      <c r="G58" s="131"/>
      <c r="H58" s="72"/>
      <c r="I58" s="72"/>
      <c r="J58" s="72"/>
      <c r="K58" s="72"/>
      <c r="L58" s="72"/>
      <c r="M58" s="125"/>
      <c r="N58" s="72"/>
      <c r="O58" s="72"/>
      <c r="P58" s="72"/>
      <c r="Q58" s="72"/>
    </row>
    <row r="59" spans="2:17" ht="12" customHeight="1" x14ac:dyDescent="0.2">
      <c r="B59" s="72"/>
      <c r="C59" s="72"/>
      <c r="D59" s="72"/>
      <c r="E59" s="86"/>
      <c r="F59" s="72"/>
      <c r="G59" s="131"/>
      <c r="H59" s="72"/>
      <c r="I59" s="72"/>
      <c r="J59" s="72"/>
      <c r="K59" s="72"/>
      <c r="L59" s="72"/>
      <c r="M59" s="125"/>
      <c r="N59" s="72"/>
      <c r="O59" s="72"/>
      <c r="P59" s="72"/>
      <c r="Q59" s="72"/>
    </row>
    <row r="60" spans="2:17" ht="12" customHeight="1" x14ac:dyDescent="0.2">
      <c r="B60" s="72"/>
      <c r="C60" s="72"/>
      <c r="D60" s="72"/>
      <c r="E60" s="86"/>
      <c r="F60" s="72"/>
      <c r="G60" s="131"/>
      <c r="H60" s="72"/>
      <c r="I60" s="72"/>
      <c r="J60" s="72"/>
      <c r="K60" s="72"/>
      <c r="L60" s="72"/>
      <c r="M60" s="125"/>
      <c r="N60" s="72"/>
      <c r="O60" s="72"/>
      <c r="P60" s="72"/>
      <c r="Q60" s="72"/>
    </row>
    <row r="61" spans="2:17" ht="12" customHeight="1" x14ac:dyDescent="0.2">
      <c r="B61" s="72"/>
      <c r="C61" s="72"/>
      <c r="D61" s="72"/>
      <c r="E61" s="86"/>
      <c r="F61" s="72"/>
      <c r="G61" s="131"/>
      <c r="H61" s="72"/>
      <c r="I61" s="72"/>
      <c r="J61" s="72"/>
      <c r="K61" s="72"/>
      <c r="L61" s="72"/>
      <c r="M61" s="125"/>
      <c r="N61" s="72"/>
      <c r="O61" s="72"/>
      <c r="P61" s="72"/>
      <c r="Q61" s="72"/>
    </row>
    <row r="62" spans="2:17" ht="12" customHeight="1" x14ac:dyDescent="0.2">
      <c r="B62" s="72"/>
      <c r="C62" s="72"/>
      <c r="D62" s="72"/>
      <c r="E62" s="86"/>
      <c r="F62" s="72"/>
      <c r="G62" s="131"/>
      <c r="H62" s="72"/>
      <c r="I62" s="72"/>
      <c r="J62" s="72"/>
      <c r="K62" s="72"/>
      <c r="L62" s="72"/>
      <c r="M62" s="125"/>
      <c r="N62" s="72"/>
      <c r="O62" s="72"/>
      <c r="P62" s="72"/>
      <c r="Q62" s="72"/>
    </row>
    <row r="63" spans="2:17" ht="12" customHeight="1" x14ac:dyDescent="0.2">
      <c r="B63" s="72"/>
      <c r="C63" s="72"/>
      <c r="D63" s="72"/>
      <c r="E63" s="86"/>
      <c r="F63" s="72"/>
      <c r="G63" s="131"/>
      <c r="H63" s="72"/>
      <c r="I63" s="72"/>
      <c r="J63" s="72"/>
      <c r="K63" s="72"/>
      <c r="L63" s="72"/>
      <c r="M63" s="125"/>
      <c r="N63" s="72"/>
      <c r="O63" s="72"/>
      <c r="P63" s="72"/>
      <c r="Q63" s="72"/>
    </row>
    <row r="64" spans="2:17" ht="12" customHeight="1" x14ac:dyDescent="0.2">
      <c r="B64" s="72"/>
      <c r="C64" s="72"/>
      <c r="D64" s="72"/>
      <c r="E64" s="86"/>
      <c r="F64" s="72"/>
      <c r="G64" s="131"/>
      <c r="H64" s="72"/>
      <c r="I64" s="72"/>
      <c r="J64" s="72"/>
      <c r="K64" s="72"/>
      <c r="L64" s="72"/>
      <c r="M64" s="125"/>
      <c r="N64" s="72"/>
      <c r="O64" s="72"/>
      <c r="P64" s="72"/>
      <c r="Q64" s="72"/>
    </row>
    <row r="65" spans="2:17" ht="12" customHeight="1" x14ac:dyDescent="0.2">
      <c r="B65" s="72"/>
      <c r="C65" s="72"/>
      <c r="D65" s="72"/>
      <c r="E65" s="86"/>
      <c r="F65" s="72"/>
      <c r="G65" s="131"/>
      <c r="H65" s="72"/>
      <c r="I65" s="72"/>
      <c r="J65" s="72"/>
      <c r="K65" s="72"/>
      <c r="L65" s="72"/>
      <c r="M65" s="125"/>
      <c r="N65" s="72"/>
      <c r="O65" s="72"/>
      <c r="P65" s="72"/>
      <c r="Q65" s="72"/>
    </row>
    <row r="66" spans="2:17" ht="48.75" customHeight="1" x14ac:dyDescent="0.25">
      <c r="B66" s="462" t="s">
        <v>320</v>
      </c>
      <c r="G66" s="131"/>
      <c r="H66" s="462" t="s">
        <v>257</v>
      </c>
      <c r="M66" s="371"/>
      <c r="N66" s="462" t="s">
        <v>258</v>
      </c>
    </row>
    <row r="67" spans="2:17" ht="12" hidden="1" customHeight="1" x14ac:dyDescent="0.25"/>
    <row r="68" spans="2:17" ht="12" hidden="1" customHeight="1" x14ac:dyDescent="0.25"/>
    <row r="69" spans="2:17" ht="12" hidden="1" customHeight="1" x14ac:dyDescent="0.25"/>
  </sheetData>
  <sheetProtection password="C66B" sheet="1" objects="1" scenarios="1" selectLockedCells="1"/>
  <mergeCells count="15">
    <mergeCell ref="H47:L47"/>
    <mergeCell ref="B47:F47"/>
    <mergeCell ref="N47:Q47"/>
    <mergeCell ref="N66:Q1048576"/>
    <mergeCell ref="H66:L1048576"/>
    <mergeCell ref="B66:F1048576"/>
    <mergeCell ref="N1:Q1"/>
    <mergeCell ref="H1:L1"/>
    <mergeCell ref="B1:F1"/>
    <mergeCell ref="N27:Q27"/>
    <mergeCell ref="H27:L27"/>
    <mergeCell ref="B27:F27"/>
    <mergeCell ref="O2:Q2"/>
    <mergeCell ref="J2:L2"/>
    <mergeCell ref="D2:F2"/>
  </mergeCells>
  <printOptions horizontalCentered="1"/>
  <pageMargins left="0.5" right="0.5" top="0.75" bottom="0.5" header="0" footer="0"/>
  <pageSetup scale="74" orientation="portrait" verticalDpi="2048" r:id="rId1"/>
  <headerFooter alignWithMargins="0">
    <oddHeader>&amp;L&amp;G&amp;C&amp;"Calibri,Bold"Outcome Improvement Calculator:
CHANGE IN INVESTMENTS&amp;R&amp;"Verdana,Bold"&amp;14&amp;G</oddHeader>
    <oddFooter>&amp;L&amp;8
For more information on the Performance Improvement Calculator, please contact Anna Blasco at the National Alliance to End Homelessness: ablasco@naeh.org or Megan Kurteff Schatz of Focus Strategies: megan@focusstrategies.net. 
&amp;R&amp;8Page &amp;P of &amp;N</oddFooter>
  </headerFooter>
  <rowBreaks count="3" manualBreakCount="3">
    <brk id="47" max="5" man="1"/>
    <brk id="47" min="7" max="11" man="1"/>
    <brk id="47" min="13" max="16" man="1"/>
  </rowBreaks>
  <colBreaks count="2" manualBreakCount="2">
    <brk id="7" max="1048575" man="1"/>
    <brk id="13" max="1048575"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6385" r:id="rId5" name="Label 1">
              <controlPr defaultSize="0" autoFill="0" autoLine="0" autoPict="0">
                <anchor moveWithCells="1" sizeWithCells="1">
                  <from>
                    <xdr:col>5</xdr:col>
                    <xdr:colOff>38100</xdr:colOff>
                    <xdr:row>9</xdr:row>
                    <xdr:rowOff>123825</xdr:rowOff>
                  </from>
                  <to>
                    <xdr:col>5</xdr:col>
                    <xdr:colOff>1066800</xdr:colOff>
                    <xdr:row>11</xdr:row>
                    <xdr:rowOff>28575</xdr:rowOff>
                  </to>
                </anchor>
              </controlPr>
            </control>
          </mc:Choice>
        </mc:AlternateContent>
        <mc:AlternateContent xmlns:mc="http://schemas.openxmlformats.org/markup-compatibility/2006">
          <mc:Choice Requires="x14">
            <control shapeId="16386" r:id="rId6" name="Label 2">
              <controlPr defaultSize="0" autoFill="0" autoLine="0" autoPict="0">
                <anchor moveWithCells="1" sizeWithCells="1">
                  <from>
                    <xdr:col>10</xdr:col>
                    <xdr:colOff>1171575</xdr:colOff>
                    <xdr:row>9</xdr:row>
                    <xdr:rowOff>76200</xdr:rowOff>
                  </from>
                  <to>
                    <xdr:col>11</xdr:col>
                    <xdr:colOff>1028700</xdr:colOff>
                    <xdr:row>10</xdr:row>
                    <xdr:rowOff>152400</xdr:rowOff>
                  </to>
                </anchor>
              </controlPr>
            </control>
          </mc:Choice>
        </mc:AlternateContent>
        <mc:AlternateContent xmlns:mc="http://schemas.openxmlformats.org/markup-compatibility/2006">
          <mc:Choice Requires="x14">
            <control shapeId="16387" r:id="rId7" name="Label 3">
              <controlPr defaultSize="0" autoFill="0" autoLine="0" autoPict="0">
                <anchor moveWithCells="1" sizeWithCells="1">
                  <from>
                    <xdr:col>15</xdr:col>
                    <xdr:colOff>1171575</xdr:colOff>
                    <xdr:row>9</xdr:row>
                    <xdr:rowOff>85725</xdr:rowOff>
                  </from>
                  <to>
                    <xdr:col>16</xdr:col>
                    <xdr:colOff>895350</xdr:colOff>
                    <xdr:row>11</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0070C0"/>
  </sheetPr>
  <dimension ref="A1:IY65"/>
  <sheetViews>
    <sheetView showGridLines="0" zoomScale="80" zoomScaleNormal="80" workbookViewId="0">
      <selection activeCell="E4" sqref="E4"/>
    </sheetView>
  </sheetViews>
  <sheetFormatPr defaultColWidth="0" defaultRowHeight="15" customHeight="1" zeroHeight="1" x14ac:dyDescent="0.25"/>
  <cols>
    <col min="1" max="1" width="1.59765625" style="59" customWidth="1"/>
    <col min="2" max="2" width="10.69921875" style="59" customWidth="1"/>
    <col min="3" max="3" width="2.69921875" style="59" customWidth="1"/>
    <col min="4" max="5" width="12.3984375" style="59" customWidth="1"/>
    <col min="6" max="6" width="12.3984375" customWidth="1"/>
    <col min="7" max="7" width="1.59765625" style="59" customWidth="1"/>
    <col min="8" max="8" width="10.69921875" style="59" customWidth="1"/>
    <col min="9" max="9" width="2.69921875" style="59" customWidth="1"/>
    <col min="10" max="11" width="12.3984375" style="59" customWidth="1"/>
    <col min="12" max="12" width="12.3984375" customWidth="1"/>
    <col min="13" max="13" width="1.59765625" customWidth="1"/>
    <col min="14" max="14" width="13.3984375" style="59" bestFit="1" customWidth="1"/>
    <col min="15" max="17" width="12.3984375" style="59" customWidth="1"/>
    <col min="18" max="18" width="12.3984375" style="59" hidden="1" customWidth="1"/>
    <col min="19" max="259" width="0" style="59" hidden="1" customWidth="1"/>
    <col min="260" max="16384" width="12.3984375" style="60" hidden="1"/>
  </cols>
  <sheetData>
    <row r="1" spans="1:259" s="347" customFormat="1" ht="69" customHeight="1" x14ac:dyDescent="0.25">
      <c r="A1" s="333"/>
      <c r="B1" s="460" t="s">
        <v>321</v>
      </c>
      <c r="C1" s="460"/>
      <c r="D1" s="460"/>
      <c r="E1" s="460"/>
      <c r="F1" s="460"/>
      <c r="G1" s="119"/>
      <c r="H1" s="460" t="s">
        <v>274</v>
      </c>
      <c r="I1" s="460"/>
      <c r="J1" s="460"/>
      <c r="K1" s="460"/>
      <c r="L1" s="460"/>
      <c r="M1" s="125"/>
      <c r="N1" s="460" t="s">
        <v>275</v>
      </c>
      <c r="O1" s="460"/>
      <c r="P1" s="460"/>
      <c r="Q1" s="460"/>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c r="AZ1" s="333"/>
      <c r="BA1" s="333"/>
      <c r="BB1" s="333"/>
      <c r="BC1" s="333"/>
      <c r="BD1" s="333"/>
      <c r="BE1" s="333"/>
      <c r="BF1" s="333"/>
      <c r="BG1" s="333"/>
      <c r="BH1" s="333"/>
      <c r="BI1" s="333"/>
      <c r="BJ1" s="333"/>
      <c r="BK1" s="333"/>
      <c r="BL1" s="333"/>
      <c r="BM1" s="333"/>
      <c r="BN1" s="333"/>
      <c r="BO1" s="333"/>
      <c r="BP1" s="333"/>
      <c r="BQ1" s="333"/>
      <c r="BR1" s="333"/>
      <c r="BS1" s="333"/>
      <c r="BT1" s="333"/>
      <c r="BU1" s="333"/>
      <c r="BV1" s="333"/>
      <c r="BW1" s="333"/>
      <c r="BX1" s="333"/>
      <c r="BY1" s="333"/>
      <c r="BZ1" s="333"/>
      <c r="CA1" s="333"/>
      <c r="CB1" s="333"/>
      <c r="CC1" s="333"/>
      <c r="CD1" s="333"/>
      <c r="CE1" s="333"/>
      <c r="CF1" s="333"/>
      <c r="CG1" s="333"/>
      <c r="CH1" s="333"/>
      <c r="CI1" s="333"/>
      <c r="CJ1" s="333"/>
      <c r="CK1" s="333"/>
      <c r="CL1" s="333"/>
      <c r="CM1" s="333"/>
      <c r="CN1" s="333"/>
      <c r="CO1" s="333"/>
      <c r="CP1" s="333"/>
      <c r="CQ1" s="333"/>
      <c r="CR1" s="333"/>
      <c r="CS1" s="333"/>
      <c r="CT1" s="333"/>
      <c r="CU1" s="333"/>
      <c r="CV1" s="333"/>
      <c r="CW1" s="333"/>
      <c r="CX1" s="333"/>
      <c r="CY1" s="333"/>
      <c r="CZ1" s="333"/>
      <c r="DA1" s="333"/>
      <c r="DB1" s="333"/>
      <c r="DC1" s="333"/>
      <c r="DD1" s="333"/>
      <c r="DE1" s="333"/>
      <c r="DF1" s="333"/>
      <c r="DG1" s="333"/>
      <c r="DH1" s="333"/>
      <c r="DI1" s="333"/>
      <c r="DJ1" s="333"/>
      <c r="DK1" s="333"/>
      <c r="DL1" s="333"/>
      <c r="DM1" s="333"/>
      <c r="DN1" s="333"/>
      <c r="DO1" s="333"/>
      <c r="DP1" s="333"/>
      <c r="DQ1" s="333"/>
      <c r="DR1" s="333"/>
      <c r="DS1" s="333"/>
      <c r="DT1" s="333"/>
      <c r="DU1" s="333"/>
      <c r="DV1" s="333"/>
      <c r="DW1" s="333"/>
      <c r="DX1" s="333"/>
      <c r="DY1" s="333"/>
      <c r="DZ1" s="333"/>
      <c r="EA1" s="333"/>
      <c r="EB1" s="333"/>
      <c r="EC1" s="333"/>
      <c r="ED1" s="333"/>
      <c r="EE1" s="333"/>
      <c r="EF1" s="333"/>
      <c r="EG1" s="333"/>
      <c r="EH1" s="333"/>
      <c r="EI1" s="333"/>
      <c r="EJ1" s="333"/>
      <c r="EK1" s="333"/>
      <c r="EL1" s="333"/>
      <c r="EM1" s="333"/>
      <c r="EN1" s="333"/>
      <c r="EO1" s="333"/>
      <c r="EP1" s="333"/>
      <c r="EQ1" s="333"/>
      <c r="ER1" s="333"/>
      <c r="ES1" s="333"/>
      <c r="ET1" s="333"/>
      <c r="EU1" s="333"/>
      <c r="EV1" s="333"/>
      <c r="EW1" s="333"/>
      <c r="EX1" s="333"/>
      <c r="EY1" s="333"/>
      <c r="EZ1" s="333"/>
      <c r="FA1" s="333"/>
      <c r="FB1" s="333"/>
      <c r="FC1" s="333"/>
      <c r="FD1" s="333"/>
      <c r="FE1" s="333"/>
      <c r="FF1" s="333"/>
      <c r="FG1" s="333"/>
      <c r="FH1" s="333"/>
      <c r="FI1" s="333"/>
      <c r="FJ1" s="333"/>
      <c r="FK1" s="333"/>
      <c r="FL1" s="333"/>
      <c r="FM1" s="333"/>
      <c r="FN1" s="333"/>
      <c r="FO1" s="333"/>
      <c r="FP1" s="333"/>
      <c r="FQ1" s="333"/>
      <c r="FR1" s="333"/>
      <c r="FS1" s="333"/>
      <c r="FT1" s="333"/>
      <c r="FU1" s="333"/>
      <c r="FV1" s="333"/>
      <c r="FW1" s="333"/>
      <c r="FX1" s="333"/>
      <c r="FY1" s="333"/>
      <c r="FZ1" s="333"/>
      <c r="GA1" s="333"/>
      <c r="GB1" s="333"/>
      <c r="GC1" s="333"/>
      <c r="GD1" s="333"/>
      <c r="GE1" s="333"/>
      <c r="GF1" s="333"/>
      <c r="GG1" s="333"/>
      <c r="GH1" s="333"/>
      <c r="GI1" s="333"/>
      <c r="GJ1" s="333"/>
      <c r="GK1" s="333"/>
      <c r="GL1" s="333"/>
      <c r="GM1" s="333"/>
      <c r="GN1" s="333"/>
      <c r="GO1" s="333"/>
      <c r="GP1" s="333"/>
      <c r="GQ1" s="333"/>
      <c r="GR1" s="333"/>
      <c r="GS1" s="333"/>
      <c r="GT1" s="333"/>
      <c r="GU1" s="333"/>
      <c r="GV1" s="333"/>
      <c r="GW1" s="333"/>
      <c r="GX1" s="333"/>
      <c r="GY1" s="333"/>
      <c r="GZ1" s="333"/>
      <c r="HA1" s="333"/>
      <c r="HB1" s="333"/>
      <c r="HC1" s="333"/>
      <c r="HD1" s="333"/>
      <c r="HE1" s="333"/>
      <c r="HF1" s="333"/>
      <c r="HG1" s="333"/>
      <c r="HH1" s="333"/>
      <c r="HI1" s="333"/>
      <c r="HJ1" s="333"/>
      <c r="HK1" s="333"/>
      <c r="HL1" s="333"/>
      <c r="HM1" s="333"/>
      <c r="HN1" s="333"/>
      <c r="HO1" s="333"/>
      <c r="HP1" s="333"/>
      <c r="HQ1" s="333"/>
      <c r="HR1" s="333"/>
      <c r="HS1" s="333"/>
      <c r="HT1" s="333"/>
      <c r="HU1" s="333"/>
      <c r="HV1" s="333"/>
      <c r="HW1" s="333"/>
      <c r="HX1" s="333"/>
      <c r="HY1" s="333"/>
      <c r="HZ1" s="333"/>
      <c r="IA1" s="333"/>
      <c r="IB1" s="333"/>
      <c r="IC1" s="333"/>
      <c r="ID1" s="333"/>
      <c r="IE1" s="333"/>
      <c r="IF1" s="333"/>
      <c r="IG1" s="333"/>
      <c r="IH1" s="333"/>
      <c r="II1" s="333"/>
      <c r="IJ1" s="333"/>
      <c r="IK1" s="333"/>
      <c r="IL1" s="333"/>
      <c r="IM1" s="333"/>
      <c r="IN1" s="333"/>
      <c r="IO1" s="333"/>
      <c r="IP1" s="333"/>
      <c r="IQ1" s="333"/>
      <c r="IR1" s="333"/>
      <c r="IS1" s="333"/>
      <c r="IT1" s="333"/>
      <c r="IU1" s="333"/>
      <c r="IV1" s="333"/>
      <c r="IW1" s="333"/>
      <c r="IX1" s="333"/>
      <c r="IY1" s="333"/>
    </row>
    <row r="2" spans="1:259" ht="15.75" customHeight="1" x14ac:dyDescent="0.25">
      <c r="A2" s="56"/>
      <c r="B2" s="56"/>
      <c r="C2" s="56"/>
      <c r="D2" s="472" t="s">
        <v>307</v>
      </c>
      <c r="E2" s="473"/>
      <c r="G2" s="119"/>
      <c r="H2" s="56"/>
      <c r="I2" s="56"/>
      <c r="J2" s="472" t="s">
        <v>44</v>
      </c>
      <c r="K2" s="473"/>
      <c r="M2" s="125"/>
      <c r="N2"/>
      <c r="O2" s="474" t="s">
        <v>45</v>
      </c>
      <c r="P2" s="475"/>
    </row>
    <row r="3" spans="1:259" ht="30.75" customHeight="1" x14ac:dyDescent="0.25">
      <c r="A3" s="56"/>
      <c r="B3" s="220"/>
      <c r="C3" s="220"/>
      <c r="D3" s="93" t="s">
        <v>61</v>
      </c>
      <c r="E3" s="93" t="s">
        <v>62</v>
      </c>
      <c r="G3" s="119"/>
      <c r="H3" s="220"/>
      <c r="I3" s="220"/>
      <c r="J3" s="93" t="s">
        <v>61</v>
      </c>
      <c r="K3" s="93" t="s">
        <v>62</v>
      </c>
      <c r="M3" s="125"/>
      <c r="N3"/>
      <c r="O3" s="93" t="s">
        <v>61</v>
      </c>
      <c r="P3" s="93" t="s">
        <v>62</v>
      </c>
    </row>
    <row r="4" spans="1:259" ht="15.95" customHeight="1" x14ac:dyDescent="0.25">
      <c r="B4" s="116" t="s">
        <v>4</v>
      </c>
      <c r="C4" s="116"/>
      <c r="D4" s="96">
        <f>Formulas!AE5</f>
        <v>0.14716981132075471</v>
      </c>
      <c r="E4" s="178"/>
      <c r="G4" s="128"/>
      <c r="H4" s="116" t="s">
        <v>4</v>
      </c>
      <c r="I4" s="116"/>
      <c r="J4" s="96">
        <f>Formulas!AE12</f>
        <v>0.10948905109489052</v>
      </c>
      <c r="K4" s="178"/>
      <c r="M4" s="125"/>
      <c r="N4" s="116" t="s">
        <v>4</v>
      </c>
      <c r="O4" s="96">
        <f>Formulas!AE19</f>
        <v>0.13432835820895522</v>
      </c>
      <c r="P4" s="97" t="str">
        <f>IF(Formulas!AX19='9.Change Returns to Hmls'!O4,"",Formulas!AX19)</f>
        <v/>
      </c>
    </row>
    <row r="5" spans="1:259" ht="15.95" customHeight="1" x14ac:dyDescent="0.25">
      <c r="B5" s="116" t="s">
        <v>3</v>
      </c>
      <c r="C5" s="116"/>
      <c r="D5" s="96">
        <f>Formulas!AE6</f>
        <v>7.1428571428571425E-2</v>
      </c>
      <c r="E5" s="178"/>
      <c r="G5" s="128"/>
      <c r="H5" s="116" t="s">
        <v>3</v>
      </c>
      <c r="I5" s="116"/>
      <c r="J5" s="96">
        <f>Formulas!AE13</f>
        <v>8.8607594936708861E-2</v>
      </c>
      <c r="K5" s="178"/>
      <c r="M5" s="125"/>
      <c r="N5" s="116" t="s">
        <v>3</v>
      </c>
      <c r="O5" s="96">
        <f>Formulas!AE20</f>
        <v>8.203125E-2</v>
      </c>
      <c r="P5" s="97" t="str">
        <f>IF(Formulas!AX20='9.Change Returns to Hmls'!O5,"",Formulas!AX20)</f>
        <v/>
      </c>
    </row>
    <row r="6" spans="1:259" ht="15.95" customHeight="1" x14ac:dyDescent="0.25">
      <c r="B6" s="116" t="s">
        <v>2</v>
      </c>
      <c r="C6" s="116"/>
      <c r="D6" s="96">
        <f>Formulas!AE7</f>
        <v>8.9285714285714288E-2</v>
      </c>
      <c r="E6" s="178"/>
      <c r="G6" s="128"/>
      <c r="H6" s="116" t="s">
        <v>2</v>
      </c>
      <c r="I6" s="116"/>
      <c r="J6" s="96">
        <f>Formulas!AE14</f>
        <v>3.8297872340425532E-2</v>
      </c>
      <c r="K6" s="178"/>
      <c r="M6" s="125"/>
      <c r="N6" s="116" t="s">
        <v>2</v>
      </c>
      <c r="O6" s="96">
        <f>Formulas!AE21</f>
        <v>5.4755043227665709E-2</v>
      </c>
      <c r="P6" s="97" t="str">
        <f>IF(Formulas!AX21='9.Change Returns to Hmls'!O6,"",Formulas!AX21)</f>
        <v/>
      </c>
    </row>
    <row r="7" spans="1:259" ht="15.95" customHeight="1" x14ac:dyDescent="0.25">
      <c r="A7" s="60"/>
      <c r="B7" s="60"/>
      <c r="C7" s="60"/>
      <c r="D7" s="56"/>
      <c r="E7" s="56"/>
      <c r="G7" s="119"/>
      <c r="H7" s="56"/>
      <c r="I7" s="56"/>
      <c r="J7"/>
      <c r="K7"/>
      <c r="M7" s="125"/>
      <c r="N7"/>
      <c r="O7"/>
      <c r="P7" s="56"/>
    </row>
    <row r="8" spans="1:259" ht="15.95" customHeight="1" x14ac:dyDescent="0.25">
      <c r="A8" s="60"/>
      <c r="B8" s="60"/>
      <c r="C8" s="60"/>
      <c r="D8" s="56"/>
      <c r="E8" s="56"/>
      <c r="G8" s="119"/>
      <c r="H8" s="56"/>
      <c r="I8" s="56"/>
      <c r="J8" s="56"/>
      <c r="K8" s="56"/>
      <c r="M8" s="125"/>
      <c r="N8" s="56"/>
      <c r="O8" s="56"/>
      <c r="P8" s="56"/>
    </row>
    <row r="9" spans="1:259" ht="15.95" customHeight="1" x14ac:dyDescent="0.25">
      <c r="A9" s="60"/>
      <c r="B9" s="60"/>
      <c r="C9" s="60"/>
      <c r="D9" s="56"/>
      <c r="E9" s="56"/>
      <c r="G9" s="119"/>
      <c r="H9" s="56"/>
      <c r="I9" s="56"/>
      <c r="J9" s="56"/>
      <c r="K9" s="56"/>
      <c r="M9" s="125"/>
      <c r="N9" s="56"/>
      <c r="O9" s="56"/>
      <c r="P9" s="56"/>
    </row>
    <row r="10" spans="1:259" ht="15.95" customHeight="1" x14ac:dyDescent="0.25">
      <c r="A10" s="60"/>
      <c r="B10" s="60"/>
      <c r="C10" s="60"/>
      <c r="D10" s="56"/>
      <c r="E10" s="56"/>
      <c r="G10" s="119"/>
      <c r="H10" s="56"/>
      <c r="I10" s="56"/>
      <c r="J10" s="56"/>
      <c r="K10" s="56"/>
      <c r="M10" s="125"/>
      <c r="N10" s="56"/>
      <c r="O10" s="56"/>
      <c r="P10" s="56"/>
    </row>
    <row r="11" spans="1:259" ht="15.95" customHeight="1" x14ac:dyDescent="0.25">
      <c r="A11" s="60"/>
      <c r="B11" s="60"/>
      <c r="C11" s="60"/>
      <c r="D11" s="56"/>
      <c r="E11" s="56"/>
      <c r="G11" s="119"/>
      <c r="H11" s="56"/>
      <c r="I11" s="56"/>
      <c r="J11" s="56"/>
      <c r="K11" s="56"/>
      <c r="M11" s="125"/>
      <c r="N11" s="56"/>
      <c r="O11" s="56"/>
      <c r="P11" s="56"/>
    </row>
    <row r="12" spans="1:259" ht="15.95" customHeight="1" x14ac:dyDescent="0.25">
      <c r="A12" s="60"/>
      <c r="B12" s="60"/>
      <c r="C12" s="60"/>
      <c r="D12" s="56"/>
      <c r="E12" s="56"/>
      <c r="G12" s="119"/>
      <c r="H12" s="56"/>
      <c r="I12" s="56"/>
      <c r="J12" s="56"/>
      <c r="K12" s="56"/>
      <c r="M12" s="125"/>
      <c r="N12" s="56"/>
      <c r="O12" s="56"/>
      <c r="P12" s="56"/>
    </row>
    <row r="13" spans="1:259" ht="15.95" customHeight="1" x14ac:dyDescent="0.25">
      <c r="A13" s="60"/>
      <c r="B13" s="60"/>
      <c r="C13" s="60"/>
      <c r="D13" s="56"/>
      <c r="E13" s="56"/>
      <c r="G13" s="119"/>
      <c r="H13" s="56"/>
      <c r="I13" s="56"/>
      <c r="J13" s="56"/>
      <c r="K13" s="56"/>
      <c r="M13" s="125"/>
      <c r="N13" s="56"/>
      <c r="O13" s="56"/>
      <c r="P13" s="56"/>
    </row>
    <row r="14" spans="1:259" ht="15.95" customHeight="1" x14ac:dyDescent="0.25">
      <c r="A14" s="56"/>
      <c r="B14" s="56"/>
      <c r="C14" s="56"/>
      <c r="D14" s="56"/>
      <c r="E14" s="56"/>
      <c r="G14" s="119"/>
      <c r="H14" s="56"/>
      <c r="I14" s="56"/>
      <c r="J14" s="56"/>
      <c r="K14" s="56"/>
      <c r="M14" s="125"/>
      <c r="N14" s="56"/>
      <c r="O14" s="56"/>
      <c r="P14" s="56"/>
    </row>
    <row r="15" spans="1:259" ht="15.95" customHeight="1" x14ac:dyDescent="0.25">
      <c r="A15" s="56"/>
      <c r="B15" s="56"/>
      <c r="C15" s="56"/>
      <c r="D15" s="56"/>
      <c r="E15" s="56"/>
      <c r="G15" s="119"/>
      <c r="H15" s="56"/>
      <c r="I15" s="56"/>
      <c r="J15" s="56"/>
      <c r="K15" s="56"/>
      <c r="M15" s="125"/>
      <c r="N15" s="56"/>
      <c r="O15" s="56"/>
      <c r="P15" s="56"/>
    </row>
    <row r="16" spans="1:259" ht="15.95" customHeight="1" x14ac:dyDescent="0.25">
      <c r="A16" s="56"/>
      <c r="B16" s="56"/>
      <c r="C16" s="56"/>
      <c r="D16" s="56"/>
      <c r="E16" s="56"/>
      <c r="G16" s="119"/>
      <c r="H16" s="56"/>
      <c r="I16" s="56"/>
      <c r="J16" s="56"/>
      <c r="K16" s="56"/>
      <c r="M16" s="125"/>
      <c r="N16" s="56"/>
      <c r="O16" s="56"/>
      <c r="P16" s="56"/>
    </row>
    <row r="17" spans="1:259" ht="15.95" customHeight="1" x14ac:dyDescent="0.25">
      <c r="A17" s="56"/>
      <c r="B17" s="56"/>
      <c r="C17" s="56"/>
      <c r="D17" s="56"/>
      <c r="E17" s="56"/>
      <c r="G17" s="119"/>
      <c r="H17" s="56"/>
      <c r="I17" s="56"/>
      <c r="J17" s="56"/>
      <c r="K17" s="56"/>
      <c r="M17" s="125"/>
      <c r="N17" s="56"/>
      <c r="O17" s="56"/>
      <c r="P17" s="56"/>
    </row>
    <row r="18" spans="1:259" ht="15.95" customHeight="1" x14ac:dyDescent="0.25">
      <c r="A18" s="56"/>
      <c r="B18" s="56"/>
      <c r="C18" s="56"/>
      <c r="D18" s="76"/>
      <c r="E18" s="76"/>
      <c r="G18" s="129"/>
      <c r="H18" s="76"/>
      <c r="I18" s="76"/>
      <c r="J18" s="76"/>
      <c r="K18" s="76"/>
      <c r="M18" s="125"/>
      <c r="N18" s="56"/>
      <c r="O18" s="56"/>
      <c r="P18" s="56"/>
    </row>
    <row r="19" spans="1:259" ht="15.95" customHeight="1" x14ac:dyDescent="0.25">
      <c r="A19" s="56"/>
      <c r="B19" s="56"/>
      <c r="C19" s="56"/>
      <c r="D19" s="76"/>
      <c r="E19" s="76"/>
      <c r="G19" s="129"/>
      <c r="H19" s="76"/>
      <c r="I19" s="76"/>
      <c r="J19" s="76"/>
      <c r="K19" s="76"/>
      <c r="M19" s="125"/>
      <c r="N19" s="56"/>
      <c r="O19" s="56"/>
      <c r="P19" s="56"/>
    </row>
    <row r="20" spans="1:259" ht="15.95" customHeight="1" x14ac:dyDescent="0.25">
      <c r="A20" s="56"/>
      <c r="B20" s="56"/>
      <c r="C20" s="56"/>
      <c r="D20" s="76"/>
      <c r="E20" s="76"/>
      <c r="G20" s="129"/>
      <c r="H20" s="76"/>
      <c r="I20" s="76"/>
      <c r="J20" s="76"/>
      <c r="K20" s="76"/>
      <c r="M20" s="125"/>
      <c r="N20" s="56"/>
      <c r="O20" s="56"/>
      <c r="P20" s="56"/>
    </row>
    <row r="21" spans="1:259" ht="15.95" customHeight="1" x14ac:dyDescent="0.25">
      <c r="A21" s="56"/>
      <c r="B21" s="56"/>
      <c r="C21" s="56"/>
      <c r="D21" s="76"/>
      <c r="E21" s="76"/>
      <c r="G21" s="129"/>
      <c r="H21" s="76"/>
      <c r="I21" s="76"/>
      <c r="J21" s="76"/>
      <c r="K21" s="76"/>
      <c r="M21" s="125"/>
      <c r="N21" s="56"/>
      <c r="O21" s="56"/>
      <c r="P21" s="56"/>
    </row>
    <row r="22" spans="1:259" s="351" customFormat="1" ht="67.5" customHeight="1" x14ac:dyDescent="0.2">
      <c r="A22" s="348"/>
      <c r="B22" s="463" t="s">
        <v>322</v>
      </c>
      <c r="C22" s="463"/>
      <c r="D22" s="463"/>
      <c r="E22" s="463"/>
      <c r="F22" s="463"/>
      <c r="G22" s="349"/>
      <c r="H22" s="463" t="s">
        <v>276</v>
      </c>
      <c r="I22" s="463"/>
      <c r="J22" s="463"/>
      <c r="K22" s="463"/>
      <c r="L22" s="463"/>
      <c r="M22" s="349"/>
      <c r="N22" s="463" t="s">
        <v>277</v>
      </c>
      <c r="O22" s="463"/>
      <c r="P22" s="463"/>
      <c r="Q22" s="463"/>
      <c r="R22" s="350"/>
      <c r="S22" s="350"/>
      <c r="T22" s="350"/>
      <c r="U22" s="350"/>
      <c r="V22" s="350"/>
      <c r="W22" s="350"/>
      <c r="X22" s="350"/>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50"/>
      <c r="AZ22" s="350"/>
      <c r="BA22" s="350"/>
      <c r="BB22" s="350"/>
      <c r="BC22" s="350"/>
      <c r="BD22" s="350"/>
      <c r="BE22" s="350"/>
      <c r="BF22" s="350"/>
      <c r="BG22" s="350"/>
      <c r="BH22" s="350"/>
      <c r="BI22" s="350"/>
      <c r="BJ22" s="350"/>
      <c r="BK22" s="350"/>
      <c r="BL22" s="350"/>
      <c r="BM22" s="350"/>
      <c r="BN22" s="350"/>
      <c r="BO22" s="350"/>
      <c r="BP22" s="350"/>
      <c r="BQ22" s="350"/>
      <c r="BR22" s="350"/>
      <c r="BS22" s="350"/>
      <c r="BT22" s="350"/>
      <c r="BU22" s="350"/>
      <c r="BV22" s="350"/>
      <c r="BW22" s="350"/>
      <c r="BX22" s="350"/>
      <c r="BY22" s="350"/>
      <c r="BZ22" s="350"/>
      <c r="CA22" s="350"/>
      <c r="CB22" s="350"/>
      <c r="CC22" s="350"/>
      <c r="CD22" s="350"/>
      <c r="CE22" s="350"/>
      <c r="CF22" s="350"/>
      <c r="CG22" s="350"/>
      <c r="CH22" s="350"/>
      <c r="CI22" s="350"/>
      <c r="CJ22" s="350"/>
      <c r="CK22" s="350"/>
      <c r="CL22" s="350"/>
      <c r="CM22" s="350"/>
      <c r="CN22" s="350"/>
      <c r="CO22" s="350"/>
      <c r="CP22" s="350"/>
      <c r="CQ22" s="350"/>
      <c r="CR22" s="350"/>
      <c r="CS22" s="350"/>
      <c r="CT22" s="350"/>
      <c r="CU22" s="350"/>
      <c r="CV22" s="350"/>
      <c r="CW22" s="350"/>
      <c r="CX22" s="350"/>
      <c r="CY22" s="350"/>
      <c r="CZ22" s="350"/>
      <c r="DA22" s="350"/>
      <c r="DB22" s="350"/>
      <c r="DC22" s="350"/>
      <c r="DD22" s="350"/>
      <c r="DE22" s="350"/>
      <c r="DF22" s="350"/>
      <c r="DG22" s="350"/>
      <c r="DH22" s="350"/>
      <c r="DI22" s="350"/>
      <c r="DJ22" s="350"/>
      <c r="DK22" s="350"/>
      <c r="DL22" s="350"/>
      <c r="DM22" s="350"/>
      <c r="DN22" s="350"/>
      <c r="DO22" s="350"/>
      <c r="DP22" s="350"/>
      <c r="DQ22" s="350"/>
      <c r="DR22" s="350"/>
      <c r="DS22" s="350"/>
      <c r="DT22" s="350"/>
      <c r="DU22" s="350"/>
      <c r="DV22" s="350"/>
      <c r="DW22" s="350"/>
      <c r="DX22" s="350"/>
      <c r="DY22" s="350"/>
      <c r="DZ22" s="350"/>
      <c r="EA22" s="350"/>
      <c r="EB22" s="350"/>
      <c r="EC22" s="350"/>
      <c r="ED22" s="350"/>
      <c r="EE22" s="350"/>
      <c r="EF22" s="350"/>
      <c r="EG22" s="350"/>
      <c r="EH22" s="350"/>
      <c r="EI22" s="350"/>
      <c r="EJ22" s="350"/>
      <c r="EK22" s="350"/>
      <c r="EL22" s="350"/>
      <c r="EM22" s="350"/>
      <c r="EN22" s="350"/>
      <c r="EO22" s="350"/>
      <c r="EP22" s="350"/>
      <c r="EQ22" s="350"/>
      <c r="ER22" s="350"/>
      <c r="ES22" s="350"/>
      <c r="ET22" s="350"/>
      <c r="EU22" s="350"/>
      <c r="EV22" s="350"/>
      <c r="EW22" s="350"/>
      <c r="EX22" s="350"/>
      <c r="EY22" s="350"/>
      <c r="EZ22" s="350"/>
      <c r="FA22" s="350"/>
      <c r="FB22" s="350"/>
      <c r="FC22" s="350"/>
      <c r="FD22" s="350"/>
      <c r="FE22" s="350"/>
      <c r="FF22" s="350"/>
      <c r="FG22" s="350"/>
      <c r="FH22" s="350"/>
      <c r="FI22" s="350"/>
      <c r="FJ22" s="350"/>
      <c r="FK22" s="350"/>
      <c r="FL22" s="350"/>
      <c r="FM22" s="350"/>
      <c r="FN22" s="350"/>
      <c r="FO22" s="350"/>
      <c r="FP22" s="350"/>
      <c r="FQ22" s="350"/>
      <c r="FR22" s="350"/>
      <c r="FS22" s="350"/>
      <c r="FT22" s="350"/>
      <c r="FU22" s="350"/>
      <c r="FV22" s="350"/>
      <c r="FW22" s="350"/>
      <c r="FX22" s="350"/>
      <c r="FY22" s="350"/>
      <c r="FZ22" s="350"/>
      <c r="GA22" s="350"/>
      <c r="GB22" s="350"/>
      <c r="GC22" s="350"/>
      <c r="GD22" s="350"/>
      <c r="GE22" s="350"/>
      <c r="GF22" s="350"/>
      <c r="GG22" s="350"/>
      <c r="GH22" s="350"/>
      <c r="GI22" s="350"/>
      <c r="GJ22" s="350"/>
      <c r="GK22" s="350"/>
      <c r="GL22" s="350"/>
      <c r="GM22" s="350"/>
      <c r="GN22" s="350"/>
      <c r="GO22" s="350"/>
      <c r="GP22" s="350"/>
      <c r="GQ22" s="350"/>
      <c r="GR22" s="350"/>
      <c r="GS22" s="350"/>
      <c r="GT22" s="350"/>
      <c r="GU22" s="350"/>
      <c r="GV22" s="350"/>
      <c r="GW22" s="350"/>
      <c r="GX22" s="350"/>
      <c r="GY22" s="350"/>
      <c r="GZ22" s="350"/>
      <c r="HA22" s="350"/>
      <c r="HB22" s="350"/>
      <c r="HC22" s="350"/>
      <c r="HD22" s="350"/>
      <c r="HE22" s="350"/>
      <c r="HF22" s="350"/>
      <c r="HG22" s="350"/>
      <c r="HH22" s="350"/>
      <c r="HI22" s="350"/>
      <c r="HJ22" s="350"/>
      <c r="HK22" s="350"/>
      <c r="HL22" s="350"/>
      <c r="HM22" s="350"/>
      <c r="HN22" s="350"/>
      <c r="HO22" s="350"/>
      <c r="HP22" s="350"/>
      <c r="HQ22" s="350"/>
      <c r="HR22" s="350"/>
      <c r="HS22" s="350"/>
      <c r="HT22" s="350"/>
      <c r="HU22" s="350"/>
      <c r="HV22" s="350"/>
      <c r="HW22" s="350"/>
      <c r="HX22" s="350"/>
      <c r="HY22" s="350"/>
      <c r="HZ22" s="350"/>
      <c r="IA22" s="350"/>
      <c r="IB22" s="350"/>
      <c r="IC22" s="350"/>
      <c r="ID22" s="350"/>
      <c r="IE22" s="350"/>
      <c r="IF22" s="350"/>
      <c r="IG22" s="350"/>
      <c r="IH22" s="350"/>
      <c r="II22" s="350"/>
      <c r="IJ22" s="350"/>
      <c r="IK22" s="350"/>
      <c r="IL22" s="350"/>
      <c r="IM22" s="350"/>
      <c r="IN22" s="350"/>
      <c r="IO22" s="350"/>
      <c r="IP22" s="350"/>
      <c r="IQ22" s="350"/>
      <c r="IR22" s="350"/>
      <c r="IS22" s="350"/>
      <c r="IT22" s="350"/>
      <c r="IU22" s="350"/>
      <c r="IV22" s="350"/>
      <c r="IW22" s="350"/>
      <c r="IX22" s="350"/>
      <c r="IY22" s="350"/>
    </row>
    <row r="23" spans="1:259" ht="15" customHeight="1" x14ac:dyDescent="0.25">
      <c r="D23" s="76"/>
      <c r="E23" s="76"/>
      <c r="G23" s="129"/>
      <c r="H23" s="76"/>
      <c r="I23" s="76"/>
      <c r="J23" s="76"/>
      <c r="K23" s="76"/>
      <c r="M23" s="125"/>
    </row>
    <row r="24" spans="1:259" ht="15" customHeight="1" x14ac:dyDescent="0.25">
      <c r="G24" s="122"/>
      <c r="M24" s="125"/>
    </row>
    <row r="25" spans="1:259" ht="15" customHeight="1" x14ac:dyDescent="0.25">
      <c r="G25" s="122"/>
      <c r="M25" s="125"/>
    </row>
    <row r="26" spans="1:259" ht="15" customHeight="1" x14ac:dyDescent="0.25">
      <c r="G26" s="122"/>
      <c r="M26" s="125"/>
    </row>
    <row r="27" spans="1:259" ht="15" customHeight="1" x14ac:dyDescent="0.25">
      <c r="G27" s="122"/>
      <c r="M27" s="125"/>
    </row>
    <row r="28" spans="1:259" ht="15" customHeight="1" x14ac:dyDescent="0.25">
      <c r="G28" s="122"/>
      <c r="M28" s="125"/>
    </row>
    <row r="29" spans="1:259" ht="15" customHeight="1" x14ac:dyDescent="0.25">
      <c r="G29" s="122"/>
      <c r="M29" s="125"/>
    </row>
    <row r="30" spans="1:259" ht="15" customHeight="1" x14ac:dyDescent="0.25">
      <c r="G30" s="122"/>
      <c r="M30" s="125"/>
    </row>
    <row r="31" spans="1:259" ht="15" customHeight="1" x14ac:dyDescent="0.25">
      <c r="G31" s="122"/>
      <c r="M31" s="125"/>
    </row>
    <row r="32" spans="1:259" ht="15" customHeight="1" x14ac:dyDescent="0.25">
      <c r="G32" s="122"/>
      <c r="M32" s="125"/>
    </row>
    <row r="33" spans="1:259" ht="15" customHeight="1" x14ac:dyDescent="0.25">
      <c r="G33" s="122"/>
      <c r="M33" s="125"/>
    </row>
    <row r="34" spans="1:259" ht="15" customHeight="1" x14ac:dyDescent="0.25">
      <c r="G34" s="122"/>
      <c r="M34" s="125"/>
    </row>
    <row r="35" spans="1:259" ht="15" customHeight="1" x14ac:dyDescent="0.25">
      <c r="G35" s="122"/>
      <c r="M35" s="125"/>
    </row>
    <row r="36" spans="1:259" ht="15" customHeight="1" x14ac:dyDescent="0.25">
      <c r="G36" s="122"/>
      <c r="M36" s="125"/>
    </row>
    <row r="37" spans="1:259" ht="15" customHeight="1" x14ac:dyDescent="0.25">
      <c r="G37" s="122"/>
      <c r="M37" s="125"/>
    </row>
    <row r="38" spans="1:259" s="351" customFormat="1" ht="100.5" customHeight="1" x14ac:dyDescent="0.25">
      <c r="A38" s="350"/>
      <c r="B38" s="462" t="s">
        <v>323</v>
      </c>
      <c r="C38" s="462"/>
      <c r="D38" s="462"/>
      <c r="E38" s="462"/>
      <c r="F38" s="462"/>
      <c r="G38" s="122"/>
      <c r="H38" s="462" t="s">
        <v>259</v>
      </c>
      <c r="I38" s="462"/>
      <c r="J38" s="462"/>
      <c r="K38" s="462"/>
      <c r="L38" s="462"/>
      <c r="M38" s="125"/>
      <c r="N38" s="462" t="s">
        <v>260</v>
      </c>
      <c r="O38" s="462"/>
      <c r="P38" s="462"/>
      <c r="Q38" s="462"/>
      <c r="R38" s="350"/>
      <c r="S38" s="350"/>
      <c r="T38" s="350"/>
      <c r="U38" s="350"/>
      <c r="V38" s="350"/>
      <c r="W38" s="350"/>
      <c r="X38" s="350"/>
      <c r="Y38" s="350"/>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0"/>
      <c r="BE38" s="350"/>
      <c r="BF38" s="350"/>
      <c r="BG38" s="350"/>
      <c r="BH38" s="350"/>
      <c r="BI38" s="350"/>
      <c r="BJ38" s="350"/>
      <c r="BK38" s="350"/>
      <c r="BL38" s="350"/>
      <c r="BM38" s="350"/>
      <c r="BN38" s="350"/>
      <c r="BO38" s="350"/>
      <c r="BP38" s="350"/>
      <c r="BQ38" s="350"/>
      <c r="BR38" s="350"/>
      <c r="BS38" s="350"/>
      <c r="BT38" s="350"/>
      <c r="BU38" s="350"/>
      <c r="BV38" s="350"/>
      <c r="BW38" s="350"/>
      <c r="BX38" s="350"/>
      <c r="BY38" s="350"/>
      <c r="BZ38" s="350"/>
      <c r="CA38" s="350"/>
      <c r="CB38" s="350"/>
      <c r="CC38" s="350"/>
      <c r="CD38" s="350"/>
      <c r="CE38" s="350"/>
      <c r="CF38" s="350"/>
      <c r="CG38" s="350"/>
      <c r="CH38" s="350"/>
      <c r="CI38" s="350"/>
      <c r="CJ38" s="350"/>
      <c r="CK38" s="350"/>
      <c r="CL38" s="350"/>
      <c r="CM38" s="350"/>
      <c r="CN38" s="350"/>
      <c r="CO38" s="350"/>
      <c r="CP38" s="350"/>
      <c r="CQ38" s="350"/>
      <c r="CR38" s="350"/>
      <c r="CS38" s="350"/>
      <c r="CT38" s="350"/>
      <c r="CU38" s="350"/>
      <c r="CV38" s="350"/>
      <c r="CW38" s="350"/>
      <c r="CX38" s="350"/>
      <c r="CY38" s="350"/>
      <c r="CZ38" s="350"/>
      <c r="DA38" s="350"/>
      <c r="DB38" s="350"/>
      <c r="DC38" s="350"/>
      <c r="DD38" s="350"/>
      <c r="DE38" s="350"/>
      <c r="DF38" s="350"/>
      <c r="DG38" s="350"/>
      <c r="DH38" s="350"/>
      <c r="DI38" s="350"/>
      <c r="DJ38" s="350"/>
      <c r="DK38" s="350"/>
      <c r="DL38" s="350"/>
      <c r="DM38" s="350"/>
      <c r="DN38" s="350"/>
      <c r="DO38" s="350"/>
      <c r="DP38" s="350"/>
      <c r="DQ38" s="350"/>
      <c r="DR38" s="350"/>
      <c r="DS38" s="350"/>
      <c r="DT38" s="350"/>
      <c r="DU38" s="350"/>
      <c r="DV38" s="350"/>
      <c r="DW38" s="350"/>
      <c r="DX38" s="350"/>
      <c r="DY38" s="350"/>
      <c r="DZ38" s="350"/>
      <c r="EA38" s="350"/>
      <c r="EB38" s="350"/>
      <c r="EC38" s="350"/>
      <c r="ED38" s="350"/>
      <c r="EE38" s="350"/>
      <c r="EF38" s="350"/>
      <c r="EG38" s="350"/>
      <c r="EH38" s="350"/>
      <c r="EI38" s="350"/>
      <c r="EJ38" s="350"/>
      <c r="EK38" s="350"/>
      <c r="EL38" s="350"/>
      <c r="EM38" s="350"/>
      <c r="EN38" s="350"/>
      <c r="EO38" s="350"/>
      <c r="EP38" s="350"/>
      <c r="EQ38" s="350"/>
      <c r="ER38" s="350"/>
      <c r="ES38" s="350"/>
      <c r="ET38" s="350"/>
      <c r="EU38" s="350"/>
      <c r="EV38" s="350"/>
      <c r="EW38" s="350"/>
      <c r="EX38" s="350"/>
      <c r="EY38" s="350"/>
      <c r="EZ38" s="350"/>
      <c r="FA38" s="350"/>
      <c r="FB38" s="350"/>
      <c r="FC38" s="350"/>
      <c r="FD38" s="350"/>
      <c r="FE38" s="350"/>
      <c r="FF38" s="350"/>
      <c r="FG38" s="350"/>
      <c r="FH38" s="350"/>
      <c r="FI38" s="350"/>
      <c r="FJ38" s="350"/>
      <c r="FK38" s="350"/>
      <c r="FL38" s="350"/>
      <c r="FM38" s="350"/>
      <c r="FN38" s="350"/>
      <c r="FO38" s="350"/>
      <c r="FP38" s="350"/>
      <c r="FQ38" s="350"/>
      <c r="FR38" s="350"/>
      <c r="FS38" s="350"/>
      <c r="FT38" s="350"/>
      <c r="FU38" s="350"/>
      <c r="FV38" s="350"/>
      <c r="FW38" s="350"/>
      <c r="FX38" s="350"/>
      <c r="FY38" s="350"/>
      <c r="FZ38" s="350"/>
      <c r="GA38" s="350"/>
      <c r="GB38" s="350"/>
      <c r="GC38" s="350"/>
      <c r="GD38" s="350"/>
      <c r="GE38" s="350"/>
      <c r="GF38" s="350"/>
      <c r="GG38" s="350"/>
      <c r="GH38" s="350"/>
      <c r="GI38" s="350"/>
      <c r="GJ38" s="350"/>
      <c r="GK38" s="350"/>
      <c r="GL38" s="350"/>
      <c r="GM38" s="350"/>
      <c r="GN38" s="350"/>
      <c r="GO38" s="350"/>
      <c r="GP38" s="350"/>
      <c r="GQ38" s="350"/>
      <c r="GR38" s="350"/>
      <c r="GS38" s="350"/>
      <c r="GT38" s="350"/>
      <c r="GU38" s="350"/>
      <c r="GV38" s="350"/>
      <c r="GW38" s="350"/>
      <c r="GX38" s="350"/>
      <c r="GY38" s="350"/>
      <c r="GZ38" s="350"/>
      <c r="HA38" s="350"/>
      <c r="HB38" s="350"/>
      <c r="HC38" s="350"/>
      <c r="HD38" s="350"/>
      <c r="HE38" s="350"/>
      <c r="HF38" s="350"/>
      <c r="HG38" s="350"/>
      <c r="HH38" s="350"/>
      <c r="HI38" s="350"/>
      <c r="HJ38" s="350"/>
      <c r="HK38" s="350"/>
      <c r="HL38" s="350"/>
      <c r="HM38" s="350"/>
      <c r="HN38" s="350"/>
      <c r="HO38" s="350"/>
      <c r="HP38" s="350"/>
      <c r="HQ38" s="350"/>
      <c r="HR38" s="350"/>
      <c r="HS38" s="350"/>
      <c r="HT38" s="350"/>
      <c r="HU38" s="350"/>
      <c r="HV38" s="350"/>
      <c r="HW38" s="350"/>
      <c r="HX38" s="350"/>
      <c r="HY38" s="350"/>
      <c r="HZ38" s="350"/>
      <c r="IA38" s="350"/>
      <c r="IB38" s="350"/>
      <c r="IC38" s="350"/>
      <c r="ID38" s="350"/>
      <c r="IE38" s="350"/>
      <c r="IF38" s="350"/>
      <c r="IG38" s="350"/>
      <c r="IH38" s="350"/>
      <c r="II38" s="350"/>
      <c r="IJ38" s="350"/>
      <c r="IK38" s="350"/>
      <c r="IL38" s="350"/>
      <c r="IM38" s="350"/>
      <c r="IN38" s="350"/>
      <c r="IO38" s="350"/>
      <c r="IP38" s="350"/>
      <c r="IQ38" s="350"/>
      <c r="IR38" s="350"/>
      <c r="IS38" s="350"/>
      <c r="IT38" s="350"/>
      <c r="IU38" s="350"/>
      <c r="IV38" s="350"/>
      <c r="IW38" s="350"/>
      <c r="IX38" s="350"/>
      <c r="IY38" s="350"/>
    </row>
    <row r="39" spans="1:259" ht="15" hidden="1" customHeight="1" x14ac:dyDescent="0.25"/>
    <row r="40" spans="1:259" ht="15" hidden="1" customHeight="1" x14ac:dyDescent="0.25"/>
    <row r="41" spans="1:259" ht="15" hidden="1" customHeight="1" x14ac:dyDescent="0.25"/>
    <row r="42" spans="1:259" ht="15" hidden="1" customHeight="1" x14ac:dyDescent="0.25"/>
    <row r="43" spans="1:259" ht="15" hidden="1" customHeight="1" x14ac:dyDescent="0.25"/>
    <row r="44" spans="1:259" ht="15" hidden="1" customHeight="1" x14ac:dyDescent="0.25"/>
    <row r="45" spans="1:259" ht="15" hidden="1" customHeight="1" x14ac:dyDescent="0.25"/>
    <row r="46" spans="1:259" ht="15" hidden="1" customHeight="1" x14ac:dyDescent="0.25"/>
    <row r="47" spans="1:259" ht="15" hidden="1" customHeight="1" x14ac:dyDescent="0.25"/>
    <row r="48" spans="1:259"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0.7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sheetData>
  <sheetProtection password="C66B" sheet="1" objects="1" scenarios="1" selectLockedCells="1"/>
  <mergeCells count="12">
    <mergeCell ref="H22:L22"/>
    <mergeCell ref="B22:F22"/>
    <mergeCell ref="N22:Q22"/>
    <mergeCell ref="N38:Q38"/>
    <mergeCell ref="H38:L38"/>
    <mergeCell ref="B38:F38"/>
    <mergeCell ref="D2:E2"/>
    <mergeCell ref="J2:K2"/>
    <mergeCell ref="O2:P2"/>
    <mergeCell ref="H1:L1"/>
    <mergeCell ref="B1:F1"/>
    <mergeCell ref="N1:Q1"/>
  </mergeCells>
  <printOptions horizontalCentered="1"/>
  <pageMargins left="0.5" right="0.5" top="1" bottom="0.5" header="0" footer="0"/>
  <pageSetup scale="74" orientation="portrait" verticalDpi="2048" r:id="rId1"/>
  <headerFooter alignWithMargins="0">
    <oddHeader>&amp;L&amp;G&amp;C&amp;"Calibri,Bold"Performance Outcome Calculator:
CHANGE IN RETURNS TO HOMELESSNESS&amp;R&amp;G</oddHeader>
    <oddFooter>&amp;L&amp;8
For more information on the Performance Improvement Calculator, please contact Anna Blasco at the National Alliance to End Homelessness: ablasco@naeh.org or Megan Kurteff Schatz of Focus Strategies: megan@focusstrategies.net. 
&amp;R&amp;8Page &amp;P of &amp;N</oddFooter>
  </headerFooter>
  <colBreaks count="2" manualBreakCount="2">
    <brk id="7" max="1048575" man="1"/>
    <brk id="13" max="1048575"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3314" r:id="rId5" name="Label 2">
              <controlPr defaultSize="0" autoFill="0" autoLine="0" autoPict="0">
                <anchor moveWithCells="1" sizeWithCells="1">
                  <from>
                    <xdr:col>4</xdr:col>
                    <xdr:colOff>771525</xdr:colOff>
                    <xdr:row>8</xdr:row>
                    <xdr:rowOff>133350</xdr:rowOff>
                  </from>
                  <to>
                    <xdr:col>5</xdr:col>
                    <xdr:colOff>742950</xdr:colOff>
                    <xdr:row>10</xdr:row>
                    <xdr:rowOff>28575</xdr:rowOff>
                  </to>
                </anchor>
              </controlPr>
            </control>
          </mc:Choice>
        </mc:AlternateContent>
        <mc:AlternateContent xmlns:mc="http://schemas.openxmlformats.org/markup-compatibility/2006">
          <mc:Choice Requires="x14">
            <control shapeId="13315" r:id="rId6" name="Label 3">
              <controlPr defaultSize="0" autoFill="0" autoLine="0" autoPict="0">
                <anchor moveWithCells="1" sizeWithCells="1">
                  <from>
                    <xdr:col>10</xdr:col>
                    <xdr:colOff>952500</xdr:colOff>
                    <xdr:row>8</xdr:row>
                    <xdr:rowOff>76200</xdr:rowOff>
                  </from>
                  <to>
                    <xdr:col>11</xdr:col>
                    <xdr:colOff>1028700</xdr:colOff>
                    <xdr:row>9</xdr:row>
                    <xdr:rowOff>133350</xdr:rowOff>
                  </to>
                </anchor>
              </controlPr>
            </control>
          </mc:Choice>
        </mc:AlternateContent>
        <mc:AlternateContent xmlns:mc="http://schemas.openxmlformats.org/markup-compatibility/2006">
          <mc:Choice Requires="x14">
            <control shapeId="13316" r:id="rId7" name="Label 4">
              <controlPr defaultSize="0" autoFill="0" autoLine="0" autoPict="0">
                <anchor moveWithCells="1" sizeWithCells="1">
                  <from>
                    <xdr:col>15</xdr:col>
                    <xdr:colOff>857250</xdr:colOff>
                    <xdr:row>8</xdr:row>
                    <xdr:rowOff>95250</xdr:rowOff>
                  </from>
                  <to>
                    <xdr:col>16</xdr:col>
                    <xdr:colOff>981075</xdr:colOff>
                    <xdr:row>9</xdr:row>
                    <xdr:rowOff>161925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9" tint="-0.249977111117893"/>
  </sheetPr>
  <dimension ref="A1:IV114"/>
  <sheetViews>
    <sheetView showGridLines="0" zoomScale="80" zoomScaleNormal="80" workbookViewId="0">
      <selection activeCell="G79" sqref="G79"/>
    </sheetView>
  </sheetViews>
  <sheetFormatPr defaultColWidth="0" defaultRowHeight="15" customHeight="1" x14ac:dyDescent="0.25"/>
  <cols>
    <col min="1" max="1" width="1.59765625" style="59" customWidth="1"/>
    <col min="2" max="2" width="14.09765625" style="59" bestFit="1" customWidth="1"/>
    <col min="3" max="5" width="12.3984375" style="59" customWidth="1"/>
    <col min="6" max="6" width="1.59765625" style="133" customWidth="1"/>
    <col min="7" max="7" width="14.09765625" style="59" bestFit="1" customWidth="1"/>
    <col min="8" max="10" width="12.3984375" style="59" customWidth="1"/>
    <col min="11" max="11" width="1.59765625" style="133" customWidth="1"/>
    <col min="12" max="12" width="14.09765625" style="59" bestFit="1" customWidth="1"/>
    <col min="13" max="13" width="12.3984375" style="134" customWidth="1"/>
    <col min="14" max="15" width="12.3984375" style="137" customWidth="1"/>
    <col min="16" max="16" width="0" style="133" hidden="1" customWidth="1"/>
    <col min="17" max="25" width="0" style="134" hidden="1" customWidth="1"/>
    <col min="26" max="256" width="0" style="59" hidden="1" customWidth="1"/>
    <col min="257" max="16384" width="12.3984375" style="99" hidden="1"/>
  </cols>
  <sheetData>
    <row r="1" spans="1:256" s="376" customFormat="1" ht="65.25" customHeight="1" x14ac:dyDescent="0.25">
      <c r="A1" s="373"/>
      <c r="B1" s="479" t="s">
        <v>261</v>
      </c>
      <c r="C1" s="479"/>
      <c r="D1" s="479"/>
      <c r="E1" s="479"/>
      <c r="F1" s="374"/>
      <c r="G1" s="479" t="s">
        <v>261</v>
      </c>
      <c r="H1" s="479"/>
      <c r="I1" s="479"/>
      <c r="J1" s="479"/>
      <c r="K1" s="374"/>
      <c r="L1" s="479" t="s">
        <v>261</v>
      </c>
      <c r="M1" s="479"/>
      <c r="N1" s="479"/>
      <c r="O1" s="479"/>
      <c r="P1" s="375"/>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373"/>
      <c r="AQ1" s="373"/>
      <c r="AR1" s="373"/>
      <c r="AS1" s="373"/>
      <c r="AT1" s="373"/>
      <c r="AU1" s="373"/>
      <c r="AV1" s="373"/>
      <c r="AW1" s="373"/>
      <c r="AX1" s="373"/>
      <c r="AY1" s="373"/>
      <c r="AZ1" s="373"/>
      <c r="BA1" s="373"/>
      <c r="BB1" s="373"/>
      <c r="BC1" s="373"/>
      <c r="BD1" s="373"/>
      <c r="BE1" s="373"/>
      <c r="BF1" s="373"/>
      <c r="BG1" s="373"/>
      <c r="BH1" s="373"/>
      <c r="BI1" s="373"/>
      <c r="BJ1" s="373"/>
      <c r="BK1" s="373"/>
      <c r="BL1" s="373"/>
      <c r="BM1" s="373"/>
      <c r="BN1" s="373"/>
      <c r="BO1" s="373"/>
      <c r="BP1" s="373"/>
      <c r="BQ1" s="373"/>
      <c r="BR1" s="373"/>
      <c r="BS1" s="373"/>
      <c r="BT1" s="373"/>
      <c r="BU1" s="373"/>
      <c r="BV1" s="373"/>
      <c r="BW1" s="373"/>
      <c r="BX1" s="373"/>
      <c r="BY1" s="373"/>
      <c r="BZ1" s="373"/>
      <c r="CA1" s="373"/>
      <c r="CB1" s="373"/>
      <c r="CC1" s="373"/>
      <c r="CD1" s="373"/>
      <c r="CE1" s="373"/>
      <c r="CF1" s="373"/>
      <c r="CG1" s="373"/>
      <c r="CH1" s="373"/>
      <c r="CI1" s="373"/>
      <c r="CJ1" s="373"/>
      <c r="CK1" s="373"/>
      <c r="CL1" s="373"/>
      <c r="CM1" s="373"/>
      <c r="CN1" s="373"/>
      <c r="CO1" s="373"/>
      <c r="CP1" s="373"/>
      <c r="CQ1" s="373"/>
      <c r="CR1" s="373"/>
      <c r="CS1" s="373"/>
      <c r="CT1" s="373"/>
      <c r="CU1" s="373"/>
      <c r="CV1" s="373"/>
      <c r="CW1" s="373"/>
      <c r="CX1" s="373"/>
      <c r="CY1" s="373"/>
      <c r="CZ1" s="373"/>
      <c r="DA1" s="373"/>
      <c r="DB1" s="373"/>
      <c r="DC1" s="373"/>
      <c r="DD1" s="373"/>
      <c r="DE1" s="373"/>
      <c r="DF1" s="373"/>
      <c r="DG1" s="373"/>
      <c r="DH1" s="373"/>
      <c r="DI1" s="373"/>
      <c r="DJ1" s="373"/>
      <c r="DK1" s="373"/>
      <c r="DL1" s="373"/>
      <c r="DM1" s="373"/>
      <c r="DN1" s="373"/>
      <c r="DO1" s="373"/>
      <c r="DP1" s="373"/>
      <c r="DQ1" s="373"/>
      <c r="DR1" s="373"/>
      <c r="DS1" s="373"/>
      <c r="DT1" s="373"/>
      <c r="DU1" s="373"/>
      <c r="DV1" s="373"/>
      <c r="DW1" s="373"/>
      <c r="DX1" s="373"/>
      <c r="DY1" s="373"/>
      <c r="DZ1" s="373"/>
      <c r="EA1" s="373"/>
      <c r="EB1" s="373"/>
      <c r="EC1" s="373"/>
      <c r="ED1" s="373"/>
      <c r="EE1" s="373"/>
      <c r="EF1" s="373"/>
      <c r="EG1" s="373"/>
      <c r="EH1" s="373"/>
      <c r="EI1" s="373"/>
      <c r="EJ1" s="373"/>
      <c r="EK1" s="373"/>
      <c r="EL1" s="373"/>
      <c r="EM1" s="373"/>
      <c r="EN1" s="373"/>
      <c r="EO1" s="373"/>
      <c r="EP1" s="373"/>
      <c r="EQ1" s="373"/>
      <c r="ER1" s="373"/>
      <c r="ES1" s="373"/>
      <c r="ET1" s="373"/>
      <c r="EU1" s="373"/>
      <c r="EV1" s="373"/>
      <c r="EW1" s="373"/>
      <c r="EX1" s="373"/>
      <c r="EY1" s="373"/>
      <c r="EZ1" s="373"/>
      <c r="FA1" s="373"/>
      <c r="FB1" s="373"/>
      <c r="FC1" s="373"/>
      <c r="FD1" s="373"/>
      <c r="FE1" s="373"/>
      <c r="FF1" s="373"/>
      <c r="FG1" s="373"/>
      <c r="FH1" s="373"/>
      <c r="FI1" s="373"/>
      <c r="FJ1" s="373"/>
      <c r="FK1" s="373"/>
      <c r="FL1" s="373"/>
      <c r="FM1" s="373"/>
      <c r="FN1" s="373"/>
      <c r="FO1" s="373"/>
      <c r="FP1" s="373"/>
      <c r="FQ1" s="373"/>
      <c r="FR1" s="373"/>
      <c r="FS1" s="373"/>
      <c r="FT1" s="373"/>
      <c r="FU1" s="373"/>
      <c r="FV1" s="373"/>
      <c r="FW1" s="373"/>
      <c r="FX1" s="373"/>
      <c r="FY1" s="373"/>
      <c r="FZ1" s="373"/>
      <c r="GA1" s="373"/>
      <c r="GB1" s="373"/>
      <c r="GC1" s="373"/>
      <c r="GD1" s="373"/>
      <c r="GE1" s="373"/>
      <c r="GF1" s="373"/>
      <c r="GG1" s="373"/>
      <c r="GH1" s="373"/>
      <c r="GI1" s="373"/>
      <c r="GJ1" s="373"/>
      <c r="GK1" s="373"/>
      <c r="GL1" s="373"/>
      <c r="GM1" s="373"/>
      <c r="GN1" s="373"/>
      <c r="GO1" s="373"/>
      <c r="GP1" s="373"/>
      <c r="GQ1" s="373"/>
      <c r="GR1" s="373"/>
      <c r="GS1" s="373"/>
      <c r="GT1" s="373"/>
      <c r="GU1" s="373"/>
      <c r="GV1" s="373"/>
      <c r="GW1" s="373"/>
      <c r="GX1" s="373"/>
      <c r="GY1" s="373"/>
      <c r="GZ1" s="373"/>
      <c r="HA1" s="373"/>
      <c r="HB1" s="373"/>
      <c r="HC1" s="373"/>
      <c r="HD1" s="373"/>
      <c r="HE1" s="373"/>
      <c r="HF1" s="373"/>
      <c r="HG1" s="373"/>
      <c r="HH1" s="373"/>
      <c r="HI1" s="373"/>
      <c r="HJ1" s="373"/>
      <c r="HK1" s="373"/>
      <c r="HL1" s="373"/>
      <c r="HM1" s="373"/>
      <c r="HN1" s="373"/>
      <c r="HO1" s="373"/>
      <c r="HP1" s="373"/>
      <c r="HQ1" s="373"/>
      <c r="HR1" s="373"/>
      <c r="HS1" s="373"/>
      <c r="HT1" s="373"/>
      <c r="HU1" s="373"/>
      <c r="HV1" s="373"/>
      <c r="HW1" s="373"/>
      <c r="HX1" s="373"/>
      <c r="HY1" s="373"/>
      <c r="HZ1" s="373"/>
      <c r="IA1" s="373"/>
      <c r="IB1" s="373"/>
      <c r="IC1" s="373"/>
      <c r="ID1" s="373"/>
      <c r="IE1" s="373"/>
      <c r="IF1" s="373"/>
      <c r="IG1" s="373"/>
      <c r="IH1" s="373"/>
      <c r="II1" s="373"/>
      <c r="IJ1" s="373"/>
      <c r="IK1" s="373"/>
      <c r="IL1" s="373"/>
      <c r="IM1" s="373"/>
      <c r="IN1" s="373"/>
      <c r="IO1" s="373"/>
      <c r="IP1" s="373"/>
      <c r="IQ1" s="373"/>
      <c r="IR1" s="373"/>
      <c r="IS1" s="373"/>
      <c r="IT1" s="373"/>
      <c r="IU1" s="373"/>
      <c r="IV1" s="373"/>
    </row>
    <row r="2" spans="1:256" s="60" customFormat="1" ht="21" customHeight="1" x14ac:dyDescent="0.25">
      <c r="A2" s="114"/>
      <c r="B2" s="476" t="s">
        <v>307</v>
      </c>
      <c r="C2" s="477"/>
      <c r="D2" s="477"/>
      <c r="E2" s="478"/>
      <c r="F2" s="129"/>
      <c r="G2" s="476" t="s">
        <v>44</v>
      </c>
      <c r="H2" s="477"/>
      <c r="I2" s="477"/>
      <c r="J2" s="478"/>
      <c r="K2" s="129"/>
      <c r="L2" s="476" t="s">
        <v>45</v>
      </c>
      <c r="M2" s="477"/>
      <c r="N2" s="477"/>
      <c r="O2" s="478"/>
      <c r="P2" s="76"/>
      <c r="Q2" s="115"/>
      <c r="R2" s="115"/>
      <c r="S2" s="115"/>
      <c r="T2" s="115"/>
      <c r="U2" s="115"/>
      <c r="V2" s="115"/>
      <c r="W2" s="115"/>
      <c r="X2" s="115"/>
      <c r="Y2" s="115"/>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c r="DP2" s="114"/>
      <c r="DQ2" s="114"/>
      <c r="DR2" s="114"/>
      <c r="DS2" s="114"/>
      <c r="DT2" s="114"/>
      <c r="DU2" s="114"/>
      <c r="DV2" s="114"/>
      <c r="DW2" s="114"/>
      <c r="DX2" s="114"/>
      <c r="DY2" s="114"/>
      <c r="DZ2" s="114"/>
      <c r="EA2" s="114"/>
      <c r="EB2" s="114"/>
      <c r="EC2" s="114"/>
      <c r="ED2" s="114"/>
      <c r="EE2" s="114"/>
      <c r="EF2" s="114"/>
      <c r="EG2" s="114"/>
      <c r="EH2" s="114"/>
      <c r="EI2" s="114"/>
      <c r="EJ2" s="114"/>
      <c r="EK2" s="114"/>
      <c r="EL2" s="114"/>
      <c r="EM2" s="114"/>
      <c r="EN2" s="114"/>
      <c r="EO2" s="114"/>
      <c r="EP2" s="114"/>
      <c r="EQ2" s="114"/>
      <c r="ER2" s="114"/>
      <c r="ES2" s="114"/>
      <c r="ET2" s="114"/>
      <c r="EU2" s="114"/>
      <c r="EV2" s="114"/>
      <c r="EW2" s="114"/>
      <c r="EX2" s="114"/>
      <c r="EY2" s="114"/>
      <c r="EZ2" s="114"/>
      <c r="FA2" s="114"/>
      <c r="FB2" s="114"/>
      <c r="FC2" s="114"/>
      <c r="FD2" s="114"/>
      <c r="FE2" s="114"/>
      <c r="FF2" s="114"/>
      <c r="FG2" s="114"/>
      <c r="FH2" s="114"/>
      <c r="FI2" s="114"/>
      <c r="FJ2" s="114"/>
      <c r="FK2" s="114"/>
      <c r="FL2" s="114"/>
      <c r="FM2" s="114"/>
      <c r="FN2" s="114"/>
      <c r="FO2" s="114"/>
      <c r="FP2" s="114"/>
      <c r="FQ2" s="114"/>
      <c r="FR2" s="114"/>
      <c r="FS2" s="114"/>
      <c r="FT2" s="114"/>
      <c r="FU2" s="114"/>
      <c r="FV2" s="114"/>
      <c r="FW2" s="114"/>
      <c r="FX2" s="114"/>
      <c r="FY2" s="114"/>
      <c r="FZ2" s="114"/>
      <c r="GA2" s="114"/>
      <c r="GB2" s="114"/>
      <c r="GC2" s="114"/>
      <c r="GD2" s="114"/>
      <c r="GE2" s="114"/>
      <c r="GF2" s="114"/>
      <c r="GG2" s="114"/>
      <c r="GH2" s="114"/>
      <c r="GI2" s="114"/>
      <c r="GJ2" s="114"/>
      <c r="GK2" s="114"/>
      <c r="GL2" s="114"/>
      <c r="GM2" s="114"/>
      <c r="GN2" s="114"/>
      <c r="GO2" s="114"/>
      <c r="GP2" s="114"/>
      <c r="GQ2" s="114"/>
      <c r="GR2" s="114"/>
      <c r="GS2" s="114"/>
      <c r="GT2" s="114"/>
      <c r="GU2" s="114"/>
      <c r="GV2" s="114"/>
      <c r="GW2" s="114"/>
      <c r="GX2" s="114"/>
      <c r="GY2" s="114"/>
      <c r="GZ2" s="114"/>
      <c r="HA2" s="114"/>
      <c r="HB2" s="114"/>
      <c r="HC2" s="114"/>
      <c r="HD2" s="114"/>
      <c r="HE2" s="114"/>
      <c r="HF2" s="114"/>
      <c r="HG2" s="114"/>
      <c r="HH2" s="114"/>
      <c r="HI2" s="114"/>
      <c r="HJ2" s="114"/>
      <c r="HK2" s="114"/>
      <c r="HL2" s="114"/>
      <c r="HM2" s="114"/>
      <c r="HN2" s="114"/>
      <c r="HO2" s="114"/>
      <c r="HP2" s="114"/>
      <c r="HQ2" s="114"/>
      <c r="HR2" s="114"/>
      <c r="HS2" s="114"/>
      <c r="HT2" s="114"/>
      <c r="HU2" s="114"/>
      <c r="HV2" s="114"/>
      <c r="HW2" s="114"/>
      <c r="HX2" s="114"/>
      <c r="HY2" s="114"/>
      <c r="HZ2" s="114"/>
      <c r="IA2" s="114"/>
      <c r="IB2" s="114"/>
      <c r="IC2" s="114"/>
      <c r="ID2" s="114"/>
      <c r="IE2" s="114"/>
      <c r="IF2" s="114"/>
      <c r="IG2" s="114"/>
      <c r="IH2" s="114"/>
      <c r="II2" s="114"/>
      <c r="IJ2" s="114"/>
      <c r="IK2" s="114"/>
      <c r="IL2" s="114"/>
      <c r="IM2" s="114"/>
      <c r="IN2" s="114"/>
      <c r="IO2" s="114"/>
      <c r="IP2" s="114"/>
      <c r="IQ2" s="114"/>
      <c r="IR2" s="114"/>
      <c r="IS2" s="114"/>
      <c r="IT2" s="114"/>
      <c r="IU2" s="114"/>
      <c r="IV2" s="114"/>
    </row>
    <row r="3" spans="1:256" customFormat="1" ht="15" customHeight="1" x14ac:dyDescent="0.2">
      <c r="F3" s="125"/>
      <c r="K3" s="125"/>
    </row>
    <row r="4" spans="1:256" customFormat="1" ht="15" customHeight="1" x14ac:dyDescent="0.2">
      <c r="F4" s="125"/>
      <c r="K4" s="125"/>
    </row>
    <row r="5" spans="1:256" customFormat="1" ht="15" customHeight="1" x14ac:dyDescent="0.2">
      <c r="F5" s="125"/>
      <c r="K5" s="125"/>
    </row>
    <row r="6" spans="1:256" customFormat="1" ht="15" customHeight="1" x14ac:dyDescent="0.2">
      <c r="F6" s="125"/>
      <c r="K6" s="125"/>
    </row>
    <row r="7" spans="1:256" customFormat="1" ht="15" customHeight="1" x14ac:dyDescent="0.2">
      <c r="F7" s="125"/>
      <c r="K7" s="125"/>
    </row>
    <row r="8" spans="1:256" customFormat="1" ht="15" customHeight="1" x14ac:dyDescent="0.2">
      <c r="F8" s="125"/>
      <c r="K8" s="125"/>
    </row>
    <row r="9" spans="1:256" customFormat="1" ht="15" customHeight="1" x14ac:dyDescent="0.2">
      <c r="F9" s="125"/>
      <c r="K9" s="125"/>
    </row>
    <row r="10" spans="1:256" customFormat="1" ht="15" customHeight="1" x14ac:dyDescent="0.2">
      <c r="F10" s="125"/>
      <c r="K10" s="125"/>
    </row>
    <row r="11" spans="1:256" customFormat="1" ht="15" customHeight="1" x14ac:dyDescent="0.2">
      <c r="F11" s="125"/>
      <c r="K11" s="125"/>
    </row>
    <row r="12" spans="1:256" customFormat="1" ht="15" customHeight="1" x14ac:dyDescent="0.2">
      <c r="F12" s="125"/>
      <c r="K12" s="125"/>
    </row>
    <row r="13" spans="1:256" customFormat="1" ht="15" customHeight="1" x14ac:dyDescent="0.2">
      <c r="F13" s="125"/>
      <c r="K13" s="125"/>
    </row>
    <row r="14" spans="1:256" customFormat="1" ht="15" customHeight="1" x14ac:dyDescent="0.2">
      <c r="F14" s="125"/>
      <c r="K14" s="125"/>
    </row>
    <row r="15" spans="1:256" customFormat="1" ht="15" customHeight="1" x14ac:dyDescent="0.2">
      <c r="F15" s="125"/>
      <c r="K15" s="125"/>
    </row>
    <row r="16" spans="1:256" customFormat="1" ht="15" customHeight="1" x14ac:dyDescent="0.2">
      <c r="F16" s="125"/>
      <c r="K16" s="125"/>
    </row>
    <row r="17" spans="6:11" customFormat="1" ht="15" customHeight="1" x14ac:dyDescent="0.2">
      <c r="F17" s="125"/>
      <c r="K17" s="125"/>
    </row>
    <row r="18" spans="6:11" customFormat="1" ht="15" customHeight="1" x14ac:dyDescent="0.2">
      <c r="F18" s="125"/>
      <c r="K18" s="125"/>
    </row>
    <row r="19" spans="6:11" customFormat="1" ht="15" customHeight="1" x14ac:dyDescent="0.2">
      <c r="F19" s="125"/>
      <c r="K19" s="125"/>
    </row>
    <row r="20" spans="6:11" customFormat="1" ht="15" customHeight="1" x14ac:dyDescent="0.2">
      <c r="F20" s="125"/>
      <c r="K20" s="125"/>
    </row>
    <row r="21" spans="6:11" customFormat="1" ht="15" customHeight="1" x14ac:dyDescent="0.2">
      <c r="F21" s="125"/>
      <c r="K21" s="125"/>
    </row>
    <row r="22" spans="6:11" customFormat="1" ht="15" customHeight="1" x14ac:dyDescent="0.2">
      <c r="F22" s="125"/>
      <c r="K22" s="125"/>
    </row>
    <row r="23" spans="6:11" customFormat="1" ht="15" customHeight="1" x14ac:dyDescent="0.2">
      <c r="F23" s="125"/>
      <c r="K23" s="125"/>
    </row>
    <row r="24" spans="6:11" customFormat="1" ht="15" customHeight="1" x14ac:dyDescent="0.2">
      <c r="F24" s="125"/>
      <c r="K24" s="125"/>
    </row>
    <row r="25" spans="6:11" customFormat="1" ht="15" customHeight="1" x14ac:dyDescent="0.2">
      <c r="F25" s="125"/>
      <c r="K25" s="125"/>
    </row>
    <row r="26" spans="6:11" customFormat="1" ht="15" customHeight="1" x14ac:dyDescent="0.2">
      <c r="F26" s="125"/>
      <c r="K26" s="125"/>
    </row>
    <row r="27" spans="6:11" customFormat="1" ht="15" customHeight="1" x14ac:dyDescent="0.2">
      <c r="F27" s="125"/>
      <c r="K27" s="125"/>
    </row>
    <row r="28" spans="6:11" customFormat="1" ht="15" customHeight="1" x14ac:dyDescent="0.2">
      <c r="F28" s="125"/>
      <c r="K28" s="125"/>
    </row>
    <row r="29" spans="6:11" customFormat="1" ht="15" customHeight="1" x14ac:dyDescent="0.2">
      <c r="F29" s="125"/>
      <c r="K29" s="125"/>
    </row>
    <row r="30" spans="6:11" customFormat="1" ht="15" customHeight="1" x14ac:dyDescent="0.2">
      <c r="F30" s="125"/>
      <c r="K30" s="125"/>
    </row>
    <row r="31" spans="6:11" customFormat="1" ht="15" customHeight="1" x14ac:dyDescent="0.2">
      <c r="F31" s="125"/>
      <c r="K31" s="125"/>
    </row>
    <row r="32" spans="6:11" customFormat="1" ht="15" customHeight="1" x14ac:dyDescent="0.2">
      <c r="F32" s="125"/>
      <c r="K32" s="125"/>
    </row>
    <row r="33" spans="6:11" customFormat="1" ht="15" customHeight="1" x14ac:dyDescent="0.2">
      <c r="F33" s="125"/>
      <c r="K33" s="125"/>
    </row>
    <row r="34" spans="6:11" customFormat="1" ht="15" customHeight="1" x14ac:dyDescent="0.2">
      <c r="F34" s="125"/>
      <c r="K34" s="125"/>
    </row>
    <row r="35" spans="6:11" customFormat="1" ht="15" customHeight="1" x14ac:dyDescent="0.2">
      <c r="F35" s="125"/>
      <c r="K35" s="125"/>
    </row>
    <row r="36" spans="6:11" customFormat="1" ht="15" customHeight="1" x14ac:dyDescent="0.2">
      <c r="F36" s="125"/>
      <c r="K36" s="125"/>
    </row>
    <row r="37" spans="6:11" customFormat="1" ht="15" customHeight="1" x14ac:dyDescent="0.2">
      <c r="F37" s="125"/>
      <c r="K37" s="125"/>
    </row>
    <row r="38" spans="6:11" customFormat="1" ht="15" customHeight="1" x14ac:dyDescent="0.2">
      <c r="F38" s="125"/>
      <c r="K38" s="125"/>
    </row>
    <row r="39" spans="6:11" customFormat="1" ht="15" customHeight="1" x14ac:dyDescent="0.2">
      <c r="F39" s="125"/>
      <c r="K39" s="125"/>
    </row>
    <row r="40" spans="6:11" customFormat="1" ht="15" customHeight="1" x14ac:dyDescent="0.2">
      <c r="F40" s="125"/>
      <c r="K40" s="125"/>
    </row>
    <row r="41" spans="6:11" customFormat="1" ht="15" customHeight="1" x14ac:dyDescent="0.2">
      <c r="F41" s="125"/>
      <c r="K41" s="125"/>
    </row>
    <row r="42" spans="6:11" customFormat="1" ht="15" customHeight="1" x14ac:dyDescent="0.2">
      <c r="F42" s="125"/>
      <c r="K42" s="125"/>
    </row>
    <row r="43" spans="6:11" customFormat="1" ht="15" customHeight="1" x14ac:dyDescent="0.2">
      <c r="F43" s="125"/>
      <c r="K43" s="125"/>
    </row>
    <row r="44" spans="6:11" customFormat="1" ht="15" customHeight="1" x14ac:dyDescent="0.2">
      <c r="F44" s="125"/>
      <c r="K44" s="125"/>
    </row>
    <row r="45" spans="6:11" customFormat="1" ht="15" customHeight="1" x14ac:dyDescent="0.2">
      <c r="F45" s="125"/>
      <c r="K45" s="125"/>
    </row>
    <row r="46" spans="6:11" customFormat="1" ht="15" customHeight="1" x14ac:dyDescent="0.2">
      <c r="F46" s="125"/>
      <c r="K46" s="125"/>
    </row>
    <row r="47" spans="6:11" customFormat="1" ht="15" customHeight="1" x14ac:dyDescent="0.2">
      <c r="F47" s="125"/>
      <c r="K47" s="125"/>
    </row>
    <row r="48" spans="6:11" customFormat="1" ht="15" customHeight="1" x14ac:dyDescent="0.2">
      <c r="F48" s="125"/>
      <c r="K48" s="125"/>
    </row>
    <row r="49" spans="6:11" customFormat="1" ht="15" customHeight="1" x14ac:dyDescent="0.2">
      <c r="F49" s="125"/>
      <c r="K49" s="125"/>
    </row>
    <row r="50" spans="6:11" customFormat="1" ht="15" customHeight="1" x14ac:dyDescent="0.2">
      <c r="F50" s="125"/>
      <c r="K50" s="125"/>
    </row>
    <row r="51" spans="6:11" customFormat="1" ht="15" customHeight="1" x14ac:dyDescent="0.2">
      <c r="F51" s="125"/>
      <c r="K51" s="125"/>
    </row>
    <row r="52" spans="6:11" customFormat="1" ht="15" customHeight="1" x14ac:dyDescent="0.2">
      <c r="F52" s="125"/>
      <c r="K52" s="125"/>
    </row>
    <row r="53" spans="6:11" customFormat="1" ht="15" customHeight="1" x14ac:dyDescent="0.2">
      <c r="F53" s="125"/>
      <c r="K53" s="125"/>
    </row>
    <row r="54" spans="6:11" customFormat="1" ht="15" customHeight="1" x14ac:dyDescent="0.2">
      <c r="F54" s="125"/>
      <c r="K54" s="125"/>
    </row>
    <row r="55" spans="6:11" customFormat="1" ht="15" customHeight="1" x14ac:dyDescent="0.2">
      <c r="F55" s="125"/>
      <c r="K55" s="125"/>
    </row>
    <row r="56" spans="6:11" customFormat="1" ht="15" customHeight="1" x14ac:dyDescent="0.2">
      <c r="F56" s="125"/>
      <c r="K56" s="125"/>
    </row>
    <row r="57" spans="6:11" customFormat="1" ht="15" customHeight="1" x14ac:dyDescent="0.2">
      <c r="F57" s="125"/>
      <c r="K57" s="125"/>
    </row>
    <row r="58" spans="6:11" customFormat="1" ht="15" customHeight="1" x14ac:dyDescent="0.2">
      <c r="F58" s="125"/>
      <c r="K58" s="125"/>
    </row>
    <row r="59" spans="6:11" customFormat="1" ht="15" customHeight="1" x14ac:dyDescent="0.2">
      <c r="F59" s="125"/>
      <c r="K59" s="125"/>
    </row>
    <row r="60" spans="6:11" customFormat="1" ht="15" customHeight="1" x14ac:dyDescent="0.2">
      <c r="F60" s="125"/>
      <c r="K60" s="125"/>
    </row>
    <row r="61" spans="6:11" customFormat="1" ht="15" customHeight="1" x14ac:dyDescent="0.2">
      <c r="F61" s="125"/>
      <c r="K61" s="125"/>
    </row>
    <row r="62" spans="6:11" customFormat="1" ht="15" customHeight="1" x14ac:dyDescent="0.2">
      <c r="F62" s="125"/>
      <c r="K62" s="125"/>
    </row>
    <row r="63" spans="6:11" customFormat="1" ht="15" customHeight="1" x14ac:dyDescent="0.2">
      <c r="F63" s="125"/>
      <c r="K63" s="125"/>
    </row>
    <row r="64" spans="6:11" customFormat="1" ht="15" customHeight="1" x14ac:dyDescent="0.2">
      <c r="F64" s="125"/>
      <c r="K64" s="125"/>
    </row>
    <row r="65" spans="6:11" customFormat="1" ht="15" customHeight="1" x14ac:dyDescent="0.2">
      <c r="F65" s="125"/>
      <c r="K65" s="125"/>
    </row>
    <row r="66" spans="6:11" customFormat="1" ht="15" customHeight="1" x14ac:dyDescent="0.2">
      <c r="F66" s="125"/>
      <c r="K66" s="125"/>
    </row>
    <row r="67" spans="6:11" customFormat="1" ht="15" customHeight="1" x14ac:dyDescent="0.2">
      <c r="F67" s="125"/>
      <c r="K67" s="125"/>
    </row>
    <row r="68" spans="6:11" customFormat="1" ht="15" customHeight="1" x14ac:dyDescent="0.2">
      <c r="F68" s="125"/>
      <c r="K68" s="125"/>
    </row>
    <row r="69" spans="6:11" customFormat="1" ht="15" customHeight="1" x14ac:dyDescent="0.2">
      <c r="F69" s="125"/>
      <c r="K69" s="125"/>
    </row>
    <row r="70" spans="6:11" customFormat="1" ht="15" customHeight="1" x14ac:dyDescent="0.2">
      <c r="F70" s="125"/>
      <c r="K70" s="125"/>
    </row>
    <row r="71" spans="6:11" customFormat="1" ht="15" customHeight="1" x14ac:dyDescent="0.2">
      <c r="F71" s="125"/>
      <c r="K71" s="125"/>
    </row>
    <row r="72" spans="6:11" customFormat="1" ht="15" customHeight="1" x14ac:dyDescent="0.2">
      <c r="F72" s="125"/>
      <c r="K72" s="125"/>
    </row>
    <row r="73" spans="6:11" customFormat="1" ht="15" customHeight="1" x14ac:dyDescent="0.2">
      <c r="F73" s="125"/>
      <c r="K73" s="125"/>
    </row>
    <row r="74" spans="6:11" customFormat="1" ht="15" customHeight="1" x14ac:dyDescent="0.2">
      <c r="F74" s="125"/>
      <c r="K74" s="125"/>
    </row>
    <row r="75" spans="6:11" customFormat="1" ht="15" customHeight="1" x14ac:dyDescent="0.2">
      <c r="F75" s="125"/>
      <c r="K75" s="125"/>
    </row>
    <row r="76" spans="6:11" customFormat="1" ht="15" customHeight="1" x14ac:dyDescent="0.2">
      <c r="F76" s="125"/>
      <c r="K76" s="125"/>
    </row>
    <row r="77" spans="6:11" customFormat="1" ht="15" customHeight="1" x14ac:dyDescent="0.2">
      <c r="F77" s="125"/>
      <c r="K77" s="125"/>
    </row>
    <row r="78" spans="6:11" customFormat="1" ht="15" customHeight="1" x14ac:dyDescent="0.2">
      <c r="F78" s="125"/>
      <c r="K78" s="125"/>
    </row>
    <row r="79" spans="6:11" customFormat="1" ht="15" customHeight="1" x14ac:dyDescent="0.2">
      <c r="F79" s="125"/>
      <c r="K79" s="125"/>
    </row>
    <row r="80" spans="6:11" customFormat="1" ht="15" customHeight="1" x14ac:dyDescent="0.2">
      <c r="F80" s="125"/>
      <c r="K80" s="125"/>
    </row>
    <row r="81" spans="2:14" customFormat="1" ht="15" customHeight="1" x14ac:dyDescent="0.2">
      <c r="F81" s="125"/>
      <c r="K81" s="125"/>
    </row>
    <row r="82" spans="2:14" customFormat="1" ht="15" customHeight="1" x14ac:dyDescent="0.2">
      <c r="F82" s="125"/>
      <c r="K82" s="125"/>
    </row>
    <row r="83" spans="2:14" customFormat="1" ht="15" customHeight="1" x14ac:dyDescent="0.2">
      <c r="F83" s="125"/>
      <c r="K83" s="125"/>
    </row>
    <row r="84" spans="2:14" customFormat="1" ht="15" customHeight="1" x14ac:dyDescent="0.2">
      <c r="F84" s="125"/>
      <c r="K84" s="125"/>
    </row>
    <row r="85" spans="2:14" customFormat="1" ht="15" customHeight="1" x14ac:dyDescent="0.2">
      <c r="F85" s="125"/>
      <c r="K85" s="125"/>
    </row>
    <row r="86" spans="2:14" customFormat="1" ht="15" customHeight="1" x14ac:dyDescent="0.2">
      <c r="F86" s="125"/>
      <c r="K86" s="125"/>
    </row>
    <row r="87" spans="2:14" customFormat="1" ht="15" customHeight="1" x14ac:dyDescent="0.2">
      <c r="F87" s="125"/>
      <c r="K87" s="125"/>
    </row>
    <row r="88" spans="2:14" customFormat="1" ht="15" customHeight="1" x14ac:dyDescent="0.2">
      <c r="F88" s="125"/>
      <c r="K88" s="125"/>
    </row>
    <row r="89" spans="2:14" customFormat="1" ht="15" customHeight="1" x14ac:dyDescent="0.2">
      <c r="F89" s="125"/>
      <c r="K89" s="125"/>
    </row>
    <row r="90" spans="2:14" customFormat="1" ht="15" customHeight="1" x14ac:dyDescent="0.2">
      <c r="F90" s="125"/>
      <c r="K90" s="125"/>
    </row>
    <row r="91" spans="2:14" customFormat="1" ht="15" customHeight="1" x14ac:dyDescent="0.2">
      <c r="F91" s="125"/>
      <c r="K91" s="125"/>
    </row>
    <row r="92" spans="2:14" customFormat="1" ht="15" customHeight="1" x14ac:dyDescent="0.2">
      <c r="F92" s="125"/>
      <c r="K92" s="125"/>
    </row>
    <row r="93" spans="2:14" customFormat="1" ht="15" customHeight="1" x14ac:dyDescent="0.25">
      <c r="B93" s="56"/>
      <c r="C93" s="98" t="s">
        <v>7</v>
      </c>
      <c r="D93" s="98" t="s">
        <v>8</v>
      </c>
      <c r="E93" s="56"/>
      <c r="F93" s="141"/>
      <c r="G93" s="56"/>
      <c r="H93" s="98" t="s">
        <v>7</v>
      </c>
      <c r="I93" s="98" t="s">
        <v>8</v>
      </c>
      <c r="J93" s="99"/>
      <c r="K93" s="141"/>
      <c r="L93" s="56"/>
      <c r="M93" s="98" t="s">
        <v>7</v>
      </c>
      <c r="N93" s="98" t="s">
        <v>8</v>
      </c>
    </row>
    <row r="94" spans="2:14" customFormat="1" ht="15" customHeight="1" x14ac:dyDescent="0.25">
      <c r="B94" s="116" t="s">
        <v>4</v>
      </c>
      <c r="C94" s="139">
        <f>'7.Change LOS'!D4</f>
        <v>47.096774193548384</v>
      </c>
      <c r="D94" s="140">
        <f>IF('7.Change LOS'!E4="",'10.Summary of Changes'!C94,'7.Change LOS'!E4)</f>
        <v>47.096774193548384</v>
      </c>
      <c r="E94" s="65"/>
      <c r="F94" s="141"/>
      <c r="G94" s="116" t="s">
        <v>4</v>
      </c>
      <c r="H94" s="139">
        <f>'7.Change LOS'!J4</f>
        <v>76.395348837209298</v>
      </c>
      <c r="I94" s="140">
        <f>IF('7.Change LOS'!K4="",'10.Summary of Changes'!H94,'7.Change LOS'!K4)</f>
        <v>76.395348837209298</v>
      </c>
      <c r="J94" s="99"/>
      <c r="K94" s="141"/>
      <c r="L94" s="116" t="s">
        <v>4</v>
      </c>
      <c r="M94" s="139">
        <f>'7.Change LOS'!O4</f>
        <v>53.459595959595958</v>
      </c>
      <c r="N94" s="140">
        <f>IF('7.Change LOS'!P4="",'10.Summary of Changes'!M94,'7.Change LOS'!P4)</f>
        <v>53.459595959595958</v>
      </c>
    </row>
    <row r="95" spans="2:14" customFormat="1" ht="15" customHeight="1" x14ac:dyDescent="0.25">
      <c r="B95" s="116" t="s">
        <v>3</v>
      </c>
      <c r="C95" s="139">
        <f>'7.Change LOS'!D5</f>
        <v>264.04255319148939</v>
      </c>
      <c r="D95" s="140">
        <f>IF('7.Change LOS'!E5="",'10.Summary of Changes'!C95,'7.Change LOS'!E5)</f>
        <v>264.04255319148939</v>
      </c>
      <c r="E95" s="65"/>
      <c r="F95" s="141"/>
      <c r="G95" s="116" t="s">
        <v>3</v>
      </c>
      <c r="H95" s="139">
        <f>'7.Change LOS'!J5</f>
        <v>307.36842105263156</v>
      </c>
      <c r="I95" s="140">
        <f>IF('7.Change LOS'!K5="",'10.Summary of Changes'!H95,'7.Change LOS'!K5)</f>
        <v>307.36842105263156</v>
      </c>
      <c r="J95" s="99"/>
      <c r="K95" s="141"/>
      <c r="L95" s="116" t="s">
        <v>3</v>
      </c>
      <c r="M95" s="139">
        <f>'7.Change LOS'!O5</f>
        <v>287.78846153846155</v>
      </c>
      <c r="N95" s="140">
        <f>IF('7.Change LOS'!P5="",'10.Summary of Changes'!M95,'7.Change LOS'!P5)</f>
        <v>287.78846153846155</v>
      </c>
    </row>
    <row r="96" spans="2:14" customFormat="1" ht="15" customHeight="1" x14ac:dyDescent="0.25">
      <c r="B96" s="116" t="s">
        <v>1</v>
      </c>
      <c r="C96" s="139">
        <f>'7.Change LOS'!D6</f>
        <v>121.66666666666667</v>
      </c>
      <c r="D96" s="140">
        <f>IF('7.Change LOS'!E6="",'10.Summary of Changes'!C96,'7.Change LOS'!E6)</f>
        <v>121.66666666666667</v>
      </c>
      <c r="E96" s="65"/>
      <c r="F96" s="141"/>
      <c r="G96" s="116" t="s">
        <v>1</v>
      </c>
      <c r="H96" s="139">
        <f>'7.Change LOS'!J6</f>
        <v>99.545454545454547</v>
      </c>
      <c r="I96" s="140">
        <f>IF('7.Change LOS'!K6="",'10.Summary of Changes'!H96,'7.Change LOS'!K6)</f>
        <v>99.545454545454547</v>
      </c>
      <c r="J96" s="99"/>
      <c r="K96" s="141"/>
      <c r="L96" s="116" t="s">
        <v>1</v>
      </c>
      <c r="M96" s="139">
        <f>'7.Change LOS'!O6</f>
        <v>107.35294117647059</v>
      </c>
      <c r="N96" s="140">
        <f>IF('7.Change LOS'!P6="",'10.Summary of Changes'!M96,'7.Change LOS'!P6)</f>
        <v>107.35294117647059</v>
      </c>
    </row>
    <row r="97" spans="1:256" customFormat="1" ht="4.5" customHeight="1" x14ac:dyDescent="0.25">
      <c r="B97" s="59"/>
      <c r="C97" s="59"/>
      <c r="D97" s="59"/>
      <c r="E97" s="59"/>
      <c r="F97" s="141"/>
      <c r="G97" s="59"/>
      <c r="H97" s="59"/>
      <c r="I97" s="59"/>
      <c r="J97" s="59"/>
      <c r="K97" s="141"/>
      <c r="L97" s="59"/>
      <c r="M97" s="134"/>
      <c r="N97" s="137"/>
    </row>
    <row r="98" spans="1:256" s="138" customFormat="1" ht="30" x14ac:dyDescent="0.25">
      <c r="A98" s="92"/>
      <c r="B98" s="92"/>
      <c r="C98" s="98" t="s">
        <v>21</v>
      </c>
      <c r="D98" s="93" t="s">
        <v>11</v>
      </c>
      <c r="E98" s="93" t="s">
        <v>22</v>
      </c>
      <c r="F98" s="141"/>
      <c r="G98" s="92"/>
      <c r="H98" s="98" t="s">
        <v>21</v>
      </c>
      <c r="I98" s="93" t="s">
        <v>11</v>
      </c>
      <c r="J98" s="93" t="s">
        <v>22</v>
      </c>
      <c r="K98" s="141"/>
      <c r="L98" s="92"/>
      <c r="M98" s="98" t="s">
        <v>21</v>
      </c>
      <c r="N98" s="93" t="s">
        <v>11</v>
      </c>
      <c r="O98" s="93" t="s">
        <v>22</v>
      </c>
      <c r="P98" s="133"/>
      <c r="Q98" s="135"/>
      <c r="R98" s="135"/>
      <c r="S98" s="135"/>
      <c r="T98" s="135"/>
      <c r="U98" s="135"/>
      <c r="V98" s="135"/>
      <c r="W98" s="135"/>
      <c r="X98" s="135"/>
      <c r="Y98" s="135"/>
      <c r="Z98" s="136"/>
      <c r="AA98" s="136"/>
      <c r="AB98" s="136"/>
      <c r="AC98" s="136"/>
      <c r="AD98" s="136"/>
      <c r="AE98" s="136"/>
      <c r="AF98" s="136"/>
      <c r="AG98" s="136"/>
      <c r="AH98" s="136"/>
      <c r="AI98" s="136"/>
      <c r="AJ98" s="136"/>
      <c r="AK98" s="136"/>
      <c r="AL98" s="136"/>
      <c r="AM98" s="136"/>
      <c r="AN98" s="136"/>
      <c r="AO98" s="136"/>
      <c r="AP98" s="136"/>
      <c r="AQ98" s="136"/>
      <c r="AR98" s="136"/>
      <c r="AS98" s="136"/>
      <c r="AT98" s="136"/>
      <c r="AU98" s="136"/>
      <c r="AV98" s="136"/>
      <c r="AW98" s="136"/>
      <c r="AX98" s="136"/>
      <c r="AY98" s="136"/>
      <c r="AZ98" s="136"/>
      <c r="BA98" s="136"/>
      <c r="BB98" s="136"/>
      <c r="BC98" s="136"/>
      <c r="BD98" s="136"/>
      <c r="BE98" s="136"/>
      <c r="BF98" s="136"/>
      <c r="BG98" s="136"/>
      <c r="BH98" s="136"/>
      <c r="BI98" s="136"/>
      <c r="BJ98" s="136"/>
      <c r="BK98" s="136"/>
      <c r="BL98" s="136"/>
      <c r="BM98" s="136"/>
      <c r="BN98" s="136"/>
      <c r="BO98" s="136"/>
      <c r="BP98" s="136"/>
      <c r="BQ98" s="136"/>
      <c r="BR98" s="136"/>
      <c r="BS98" s="136"/>
      <c r="BT98" s="136"/>
      <c r="BU98" s="136"/>
      <c r="BV98" s="136"/>
      <c r="BW98" s="136"/>
      <c r="BX98" s="136"/>
      <c r="BY98" s="136"/>
      <c r="BZ98" s="136"/>
      <c r="CA98" s="136"/>
      <c r="CB98" s="136"/>
      <c r="CC98" s="136"/>
      <c r="CD98" s="136"/>
      <c r="CE98" s="136"/>
      <c r="CF98" s="136"/>
      <c r="CG98" s="136"/>
      <c r="CH98" s="136"/>
      <c r="CI98" s="136"/>
      <c r="CJ98" s="136"/>
      <c r="CK98" s="136"/>
      <c r="CL98" s="136"/>
      <c r="CM98" s="136"/>
      <c r="CN98" s="136"/>
      <c r="CO98" s="136"/>
      <c r="CP98" s="136"/>
      <c r="CQ98" s="136"/>
      <c r="CR98" s="136"/>
      <c r="CS98" s="136"/>
      <c r="CT98" s="136"/>
      <c r="CU98" s="136"/>
      <c r="CV98" s="136"/>
      <c r="CW98" s="136"/>
      <c r="CX98" s="136"/>
      <c r="CY98" s="136"/>
      <c r="CZ98" s="136"/>
      <c r="DA98" s="136"/>
      <c r="DB98" s="136"/>
      <c r="DC98" s="136"/>
      <c r="DD98" s="136"/>
      <c r="DE98" s="136"/>
      <c r="DF98" s="136"/>
      <c r="DG98" s="136"/>
      <c r="DH98" s="136"/>
      <c r="DI98" s="136"/>
      <c r="DJ98" s="136"/>
      <c r="DK98" s="136"/>
      <c r="DL98" s="136"/>
      <c r="DM98" s="136"/>
      <c r="DN98" s="136"/>
      <c r="DO98" s="136"/>
      <c r="DP98" s="136"/>
      <c r="DQ98" s="136"/>
      <c r="DR98" s="136"/>
      <c r="DS98" s="136"/>
      <c r="DT98" s="136"/>
      <c r="DU98" s="136"/>
      <c r="DV98" s="136"/>
      <c r="DW98" s="136"/>
      <c r="DX98" s="136"/>
      <c r="DY98" s="136"/>
      <c r="DZ98" s="136"/>
      <c r="EA98" s="136"/>
      <c r="EB98" s="136"/>
      <c r="EC98" s="136"/>
      <c r="ED98" s="136"/>
      <c r="EE98" s="136"/>
      <c r="EF98" s="136"/>
      <c r="EG98" s="136"/>
      <c r="EH98" s="136"/>
      <c r="EI98" s="136"/>
      <c r="EJ98" s="136"/>
      <c r="EK98" s="136"/>
      <c r="EL98" s="136"/>
      <c r="EM98" s="136"/>
      <c r="EN98" s="136"/>
      <c r="EO98" s="136"/>
      <c r="EP98" s="136"/>
      <c r="EQ98" s="136"/>
      <c r="ER98" s="136"/>
      <c r="ES98" s="136"/>
      <c r="ET98" s="136"/>
      <c r="EU98" s="136"/>
      <c r="EV98" s="136"/>
      <c r="EW98" s="136"/>
      <c r="EX98" s="136"/>
      <c r="EY98" s="136"/>
      <c r="EZ98" s="136"/>
      <c r="FA98" s="136"/>
      <c r="FB98" s="136"/>
      <c r="FC98" s="136"/>
      <c r="FD98" s="136"/>
      <c r="FE98" s="136"/>
      <c r="FF98" s="136"/>
      <c r="FG98" s="136"/>
      <c r="FH98" s="136"/>
      <c r="FI98" s="136"/>
      <c r="FJ98" s="136"/>
      <c r="FK98" s="136"/>
      <c r="FL98" s="136"/>
      <c r="FM98" s="136"/>
      <c r="FN98" s="136"/>
      <c r="FO98" s="136"/>
      <c r="FP98" s="136"/>
      <c r="FQ98" s="136"/>
      <c r="FR98" s="136"/>
      <c r="FS98" s="136"/>
      <c r="FT98" s="136"/>
      <c r="FU98" s="136"/>
      <c r="FV98" s="136"/>
      <c r="FW98" s="136"/>
      <c r="FX98" s="136"/>
      <c r="FY98" s="136"/>
      <c r="FZ98" s="136"/>
      <c r="GA98" s="136"/>
      <c r="GB98" s="136"/>
      <c r="GC98" s="136"/>
      <c r="GD98" s="136"/>
      <c r="GE98" s="136"/>
      <c r="GF98" s="136"/>
      <c r="GG98" s="136"/>
      <c r="GH98" s="136"/>
      <c r="GI98" s="136"/>
      <c r="GJ98" s="136"/>
      <c r="GK98" s="136"/>
      <c r="GL98" s="136"/>
      <c r="GM98" s="136"/>
      <c r="GN98" s="136"/>
      <c r="GO98" s="136"/>
      <c r="GP98" s="136"/>
      <c r="GQ98" s="136"/>
      <c r="GR98" s="136"/>
      <c r="GS98" s="136"/>
      <c r="GT98" s="136"/>
      <c r="GU98" s="136"/>
      <c r="GV98" s="136"/>
      <c r="GW98" s="136"/>
      <c r="GX98" s="136"/>
      <c r="GY98" s="136"/>
      <c r="GZ98" s="136"/>
      <c r="HA98" s="136"/>
      <c r="HB98" s="136"/>
      <c r="HC98" s="136"/>
      <c r="HD98" s="136"/>
      <c r="HE98" s="136"/>
      <c r="HF98" s="136"/>
      <c r="HG98" s="136"/>
      <c r="HH98" s="136"/>
      <c r="HI98" s="136"/>
      <c r="HJ98" s="136"/>
      <c r="HK98" s="136"/>
      <c r="HL98" s="136"/>
      <c r="HM98" s="136"/>
      <c r="HN98" s="136"/>
      <c r="HO98" s="136"/>
      <c r="HP98" s="136"/>
      <c r="HQ98" s="136"/>
      <c r="HR98" s="136"/>
      <c r="HS98" s="136"/>
      <c r="HT98" s="136"/>
      <c r="HU98" s="136"/>
      <c r="HV98" s="136"/>
      <c r="HW98" s="136"/>
      <c r="HX98" s="136"/>
      <c r="HY98" s="136"/>
      <c r="HZ98" s="136"/>
      <c r="IA98" s="136"/>
      <c r="IB98" s="136"/>
      <c r="IC98" s="136"/>
      <c r="ID98" s="136"/>
      <c r="IE98" s="136"/>
      <c r="IF98" s="136"/>
      <c r="IG98" s="136"/>
      <c r="IH98" s="136"/>
      <c r="II98" s="136"/>
      <c r="IJ98" s="136"/>
      <c r="IK98" s="136"/>
      <c r="IL98" s="136"/>
      <c r="IM98" s="136"/>
      <c r="IN98" s="136"/>
      <c r="IO98" s="136"/>
      <c r="IP98" s="136"/>
      <c r="IQ98" s="136"/>
      <c r="IR98" s="136"/>
      <c r="IS98" s="136"/>
      <c r="IT98" s="136"/>
      <c r="IU98" s="136"/>
      <c r="IV98" s="136"/>
    </row>
    <row r="99" spans="1:256" ht="15.95" customHeight="1" x14ac:dyDescent="0.25">
      <c r="A99" s="56"/>
      <c r="B99" s="87" t="s">
        <v>4</v>
      </c>
      <c r="C99" s="89">
        <f>'8.Change Investments'!D4</f>
        <v>2000000</v>
      </c>
      <c r="D99" s="90">
        <f>IF('8.Change Investments'!E4="",0,'8.Change Investments'!E4)</f>
        <v>0</v>
      </c>
      <c r="E99" s="89">
        <f>C99+D99</f>
        <v>2000000</v>
      </c>
      <c r="F99" s="141"/>
      <c r="G99" s="87" t="s">
        <v>4</v>
      </c>
      <c r="H99" s="89">
        <f>'8.Change Investments'!J4</f>
        <v>1200000</v>
      </c>
      <c r="I99" s="90">
        <f>IF('8.Change Investments'!K4="",0,'8.Change Investments'!K4)</f>
        <v>0</v>
      </c>
      <c r="J99" s="89">
        <f>H99+I99</f>
        <v>1200000</v>
      </c>
      <c r="K99" s="141"/>
      <c r="L99" s="87" t="s">
        <v>4</v>
      </c>
      <c r="M99" s="89">
        <f t="shared" ref="M99:N102" si="0">C99+H99</f>
        <v>3200000</v>
      </c>
      <c r="N99" s="90">
        <f t="shared" si="0"/>
        <v>0</v>
      </c>
      <c r="O99" s="89">
        <f>M99+N99</f>
        <v>3200000</v>
      </c>
    </row>
    <row r="100" spans="1:256" ht="15" customHeight="1" x14ac:dyDescent="0.25">
      <c r="B100" s="87" t="s">
        <v>3</v>
      </c>
      <c r="C100" s="89">
        <f>'8.Change Investments'!D5</f>
        <v>1800000</v>
      </c>
      <c r="D100" s="90">
        <f>IF('8.Change Investments'!E5="",0,'8.Change Investments'!E5)</f>
        <v>0</v>
      </c>
      <c r="E100" s="89">
        <f t="shared" ref="E100:E102" si="1">C100+D100</f>
        <v>1800000</v>
      </c>
      <c r="F100" s="141"/>
      <c r="G100" s="87" t="s">
        <v>3</v>
      </c>
      <c r="H100" s="89">
        <f>'8.Change Investments'!J5</f>
        <v>3000000</v>
      </c>
      <c r="I100" s="90">
        <f>IF('8.Change Investments'!K5="",0,'8.Change Investments'!K5)</f>
        <v>0</v>
      </c>
      <c r="J100" s="89">
        <f t="shared" ref="J100:J102" si="2">H100+I100</f>
        <v>3000000</v>
      </c>
      <c r="K100" s="141"/>
      <c r="L100" s="87" t="s">
        <v>3</v>
      </c>
      <c r="M100" s="89">
        <f t="shared" si="0"/>
        <v>4800000</v>
      </c>
      <c r="N100" s="90">
        <f t="shared" si="0"/>
        <v>0</v>
      </c>
      <c r="O100" s="89">
        <f t="shared" ref="O100:O102" si="3">M100+N100</f>
        <v>4800000</v>
      </c>
    </row>
    <row r="101" spans="1:256" ht="15" customHeight="1" x14ac:dyDescent="0.25">
      <c r="B101" s="87" t="s">
        <v>1</v>
      </c>
      <c r="C101" s="89">
        <f>'8.Change Investments'!D6</f>
        <v>645000</v>
      </c>
      <c r="D101" s="90">
        <f>IF('8.Change Investments'!E6="",0,'8.Change Investments'!E6)</f>
        <v>0</v>
      </c>
      <c r="E101" s="89">
        <f t="shared" si="1"/>
        <v>645000</v>
      </c>
      <c r="F101" s="141"/>
      <c r="G101" s="87" t="s">
        <v>1</v>
      </c>
      <c r="H101" s="89">
        <f>'8.Change Investments'!J6</f>
        <v>850000</v>
      </c>
      <c r="I101" s="90">
        <f>IF('8.Change Investments'!K6="",0,'8.Change Investments'!K6)</f>
        <v>0</v>
      </c>
      <c r="J101" s="89">
        <f t="shared" si="2"/>
        <v>850000</v>
      </c>
      <c r="K101" s="141"/>
      <c r="L101" s="87" t="s">
        <v>1</v>
      </c>
      <c r="M101" s="89">
        <f t="shared" si="0"/>
        <v>1495000</v>
      </c>
      <c r="N101" s="90">
        <f t="shared" si="0"/>
        <v>0</v>
      </c>
      <c r="O101" s="89">
        <f t="shared" si="3"/>
        <v>1495000</v>
      </c>
    </row>
    <row r="102" spans="1:256" ht="15" customHeight="1" x14ac:dyDescent="0.25">
      <c r="B102" s="88" t="s">
        <v>58</v>
      </c>
      <c r="C102" s="89">
        <f>'8.Change Investments'!D7</f>
        <v>2500000</v>
      </c>
      <c r="D102" s="90">
        <f>IF('8.Change Investments'!E7="",0,'8.Change Investments'!E7)</f>
        <v>0</v>
      </c>
      <c r="E102" s="89">
        <f t="shared" si="1"/>
        <v>2500000</v>
      </c>
      <c r="F102" s="141"/>
      <c r="G102" s="88" t="s">
        <v>58</v>
      </c>
      <c r="H102" s="89">
        <f>'8.Change Investments'!J7</f>
        <v>1500000</v>
      </c>
      <c r="I102" s="90">
        <f>IF('8.Change Investments'!K7="",0,'8.Change Investments'!K7)</f>
        <v>0</v>
      </c>
      <c r="J102" s="89">
        <f t="shared" si="2"/>
        <v>1500000</v>
      </c>
      <c r="K102" s="141"/>
      <c r="L102" s="88" t="s">
        <v>58</v>
      </c>
      <c r="M102" s="89">
        <f t="shared" si="0"/>
        <v>4000000</v>
      </c>
      <c r="N102" s="90">
        <f t="shared" si="0"/>
        <v>0</v>
      </c>
      <c r="O102" s="89">
        <f t="shared" si="3"/>
        <v>4000000</v>
      </c>
    </row>
    <row r="103" spans="1:256" ht="15" customHeight="1" x14ac:dyDescent="0.25">
      <c r="B103" s="79" t="s">
        <v>23</v>
      </c>
      <c r="C103" s="80">
        <f>SUM(C99:C102)</f>
        <v>6945000</v>
      </c>
      <c r="D103" s="80">
        <f>SUM(D99:D102)</f>
        <v>0</v>
      </c>
      <c r="E103" s="80">
        <f>SUM(E99:E102)</f>
        <v>6945000</v>
      </c>
      <c r="F103" s="141"/>
      <c r="G103" s="79" t="s">
        <v>23</v>
      </c>
      <c r="H103" s="80">
        <f>SUM(H99:H102)</f>
        <v>6550000</v>
      </c>
      <c r="I103" s="80">
        <f>SUM(I99:I102)</f>
        <v>0</v>
      </c>
      <c r="J103" s="80">
        <f>SUM(J99:J102)</f>
        <v>6550000</v>
      </c>
      <c r="K103" s="141"/>
      <c r="L103" s="79" t="s">
        <v>23</v>
      </c>
      <c r="M103" s="80">
        <f>SUM(M99:M102)</f>
        <v>13495000</v>
      </c>
      <c r="N103" s="80">
        <f>SUM(N99:N102)</f>
        <v>0</v>
      </c>
      <c r="O103" s="80">
        <f>SUM(O99:O102)</f>
        <v>13495000</v>
      </c>
    </row>
    <row r="104" spans="1:256" ht="5.0999999999999996" customHeight="1" x14ac:dyDescent="0.25">
      <c r="F104" s="141"/>
      <c r="K104" s="141"/>
      <c r="M104" s="59"/>
      <c r="N104" s="59"/>
      <c r="O104" s="134"/>
    </row>
    <row r="105" spans="1:256" ht="30" x14ac:dyDescent="0.25">
      <c r="B105" s="56"/>
      <c r="C105" s="98" t="s">
        <v>59</v>
      </c>
      <c r="D105" s="98" t="s">
        <v>60</v>
      </c>
      <c r="E105"/>
      <c r="F105" s="141"/>
      <c r="G105" s="56"/>
      <c r="H105" s="98" t="s">
        <v>59</v>
      </c>
      <c r="I105" s="98" t="s">
        <v>60</v>
      </c>
      <c r="J105"/>
      <c r="K105" s="141"/>
      <c r="L105" s="133"/>
      <c r="M105" s="98" t="s">
        <v>59</v>
      </c>
      <c r="N105" s="98" t="s">
        <v>60</v>
      </c>
      <c r="O105" s="134"/>
    </row>
    <row r="106" spans="1:256" ht="15" customHeight="1" x14ac:dyDescent="0.25">
      <c r="B106" s="116" t="s">
        <v>4</v>
      </c>
      <c r="C106" s="96">
        <f>'6.Change PH Exits'!D4</f>
        <v>0.17096774193548386</v>
      </c>
      <c r="D106" s="97">
        <f>IF('6.Change PH Exits'!E4="",C106,'6.Change PH Exits'!E4)</f>
        <v>0.17096774193548386</v>
      </c>
      <c r="E106"/>
      <c r="F106" s="141"/>
      <c r="G106" s="116" t="s">
        <v>4</v>
      </c>
      <c r="H106" s="96">
        <f>'6.Change PH Exits'!J4</f>
        <v>0.31860465116279069</v>
      </c>
      <c r="I106" s="97">
        <f>IF('6.Change PH Exits'!K4="",H106,'6.Change PH Exits'!K4)</f>
        <v>0.31860465116279069</v>
      </c>
      <c r="J106"/>
      <c r="K106" s="141"/>
      <c r="L106" s="116" t="s">
        <v>4</v>
      </c>
      <c r="M106" s="96">
        <f>'6.Change PH Exits'!O4</f>
        <v>0.2</v>
      </c>
      <c r="N106" s="97">
        <f>IF('6.Change PH Exits'!P4="",'10.Summary of Changes'!M106,'6.Change PH Exits'!P4)</f>
        <v>0.20303030303030303</v>
      </c>
      <c r="O106" s="134"/>
    </row>
    <row r="107" spans="1:256" ht="15" customHeight="1" x14ac:dyDescent="0.25">
      <c r="B107" s="116" t="s">
        <v>3</v>
      </c>
      <c r="C107" s="96">
        <f>'6.Change PH Exits'!D5</f>
        <v>0.41702127659574467</v>
      </c>
      <c r="D107" s="97">
        <f>IF('6.Change PH Exits'!E5="",C107,'6.Change PH Exits'!E5)</f>
        <v>0.41702127659574467</v>
      </c>
      <c r="E107"/>
      <c r="F107" s="141"/>
      <c r="G107" s="116" t="s">
        <v>3</v>
      </c>
      <c r="H107" s="96">
        <f>'6.Change PH Exits'!J5</f>
        <v>0.55438596491228065</v>
      </c>
      <c r="I107" s="97">
        <f>IF('6.Change PH Exits'!K5="",H107,'6.Change PH Exits'!K5)</f>
        <v>0.55438596491228065</v>
      </c>
      <c r="J107"/>
      <c r="K107" s="141"/>
      <c r="L107" s="116" t="s">
        <v>3</v>
      </c>
      <c r="M107" s="96">
        <f>'6.Change PH Exits'!O5</f>
        <v>0.49</v>
      </c>
      <c r="N107" s="97">
        <f>IF('6.Change PH Exits'!P5="",'10.Summary of Changes'!M107,'6.Change PH Exits'!P5)</f>
        <v>0.49230769230769228</v>
      </c>
      <c r="O107" s="134"/>
    </row>
    <row r="108" spans="1:256" ht="15" customHeight="1" x14ac:dyDescent="0.25">
      <c r="B108" s="116" t="s">
        <v>1</v>
      </c>
      <c r="C108" s="96">
        <f>'6.Change PH Exits'!D6</f>
        <v>0.7466666666666667</v>
      </c>
      <c r="D108" s="97">
        <f>IF('6.Change PH Exits'!E6="",C108,'6.Change PH Exits'!E6)</f>
        <v>0.7466666666666667</v>
      </c>
      <c r="E108"/>
      <c r="F108" s="141"/>
      <c r="G108" s="116" t="s">
        <v>1</v>
      </c>
      <c r="H108" s="96">
        <f>'6.Change PH Exits'!J6</f>
        <v>0.8545454545454545</v>
      </c>
      <c r="I108" s="97">
        <f>IF('6.Change PH Exits'!K6="",H108,'6.Change PH Exits'!K6)</f>
        <v>0.8545454545454545</v>
      </c>
      <c r="J108"/>
      <c r="K108" s="141"/>
      <c r="L108" s="116" t="s">
        <v>1</v>
      </c>
      <c r="M108" s="96">
        <f>'6.Change PH Exits'!O6</f>
        <v>0.81</v>
      </c>
      <c r="N108" s="97">
        <f>IF('6.Change PH Exits'!P6="",'10.Summary of Changes'!M108,'6.Change PH Exits'!P6)</f>
        <v>0.81647058823529417</v>
      </c>
      <c r="O108" s="134"/>
    </row>
    <row r="109" spans="1:256" ht="4.5" customHeight="1" x14ac:dyDescent="0.25">
      <c r="F109" s="141"/>
      <c r="K109" s="141"/>
    </row>
    <row r="110" spans="1:256" ht="33.75" customHeight="1" x14ac:dyDescent="0.25">
      <c r="B110" s="56"/>
      <c r="C110" s="98" t="s">
        <v>61</v>
      </c>
      <c r="D110" s="98" t="s">
        <v>62</v>
      </c>
      <c r="F110" s="141"/>
      <c r="G110" s="56"/>
      <c r="H110" s="98" t="s">
        <v>61</v>
      </c>
      <c r="I110" s="98" t="s">
        <v>62</v>
      </c>
      <c r="K110" s="141"/>
      <c r="L110" s="56"/>
      <c r="M110" s="98" t="s">
        <v>61</v>
      </c>
      <c r="N110" s="98" t="s">
        <v>62</v>
      </c>
    </row>
    <row r="111" spans="1:256" ht="15" customHeight="1" x14ac:dyDescent="0.25">
      <c r="B111" s="116" t="s">
        <v>4</v>
      </c>
      <c r="C111" s="96">
        <f>'9.Change Returns to Hmls'!D4</f>
        <v>0.14716981132075471</v>
      </c>
      <c r="D111" s="97">
        <f>IF('9.Change Returns to Hmls'!E4="",'10.Summary of Changes'!C111,'9.Change Returns to Hmls'!E4)</f>
        <v>0.14716981132075471</v>
      </c>
      <c r="F111" s="141"/>
      <c r="G111" s="116" t="s">
        <v>4</v>
      </c>
      <c r="H111" s="96">
        <f>'9.Change Returns to Hmls'!J4</f>
        <v>0.10948905109489052</v>
      </c>
      <c r="I111" s="97">
        <f>IF('9.Change Returns to Hmls'!K4="",'10.Summary of Changes'!H111,'9.Change Returns to Hmls'!K4)</f>
        <v>0.10948905109489052</v>
      </c>
      <c r="K111" s="141"/>
      <c r="L111" s="116" t="s">
        <v>4</v>
      </c>
      <c r="M111" s="96">
        <f>'9.Change Returns to Hmls'!O4</f>
        <v>0.13432835820895522</v>
      </c>
      <c r="N111" s="97">
        <f>IF('9.Change Returns to Hmls'!P4="",'10.Summary of Changes'!M111,'9.Change Returns to Hmls'!P4)</f>
        <v>0.13432835820895522</v>
      </c>
    </row>
    <row r="112" spans="1:256" ht="15" customHeight="1" x14ac:dyDescent="0.25">
      <c r="B112" s="116" t="s">
        <v>3</v>
      </c>
      <c r="C112" s="96">
        <f>'9.Change Returns to Hmls'!D5</f>
        <v>7.1428571428571425E-2</v>
      </c>
      <c r="D112" s="97">
        <f>IF('9.Change Returns to Hmls'!E5="",'10.Summary of Changes'!C112,'9.Change Returns to Hmls'!E5)</f>
        <v>7.1428571428571425E-2</v>
      </c>
      <c r="F112" s="141"/>
      <c r="G112" s="116" t="s">
        <v>3</v>
      </c>
      <c r="H112" s="96">
        <f>'9.Change Returns to Hmls'!J5</f>
        <v>8.8607594936708861E-2</v>
      </c>
      <c r="I112" s="97">
        <f>IF('9.Change Returns to Hmls'!K5="",'10.Summary of Changes'!H112,'9.Change Returns to Hmls'!K5)</f>
        <v>8.8607594936708861E-2</v>
      </c>
      <c r="K112" s="141"/>
      <c r="L112" s="116" t="s">
        <v>3</v>
      </c>
      <c r="M112" s="96">
        <f>'9.Change Returns to Hmls'!O5</f>
        <v>8.203125E-2</v>
      </c>
      <c r="N112" s="97">
        <f>IF('9.Change Returns to Hmls'!P5="",'10.Summary of Changes'!M112,'9.Change Returns to Hmls'!P5)</f>
        <v>8.203125E-2</v>
      </c>
    </row>
    <row r="113" spans="2:14" ht="15" customHeight="1" x14ac:dyDescent="0.25">
      <c r="B113" s="116" t="s">
        <v>1</v>
      </c>
      <c r="C113" s="96">
        <f>'9.Change Returns to Hmls'!D6</f>
        <v>8.9285714285714288E-2</v>
      </c>
      <c r="D113" s="97">
        <f>IF('9.Change Returns to Hmls'!E6="",'10.Summary of Changes'!C113,'9.Change Returns to Hmls'!E6)</f>
        <v>8.9285714285714288E-2</v>
      </c>
      <c r="F113" s="141"/>
      <c r="G113" s="116" t="s">
        <v>1</v>
      </c>
      <c r="H113" s="96">
        <f>'9.Change Returns to Hmls'!J6</f>
        <v>3.8297872340425532E-2</v>
      </c>
      <c r="I113" s="97">
        <f>IF('9.Change Returns to Hmls'!K6="",'10.Summary of Changes'!H113,'9.Change Returns to Hmls'!K6)</f>
        <v>3.8297872340425532E-2</v>
      </c>
      <c r="K113" s="141"/>
      <c r="L113" s="116" t="s">
        <v>1</v>
      </c>
      <c r="M113" s="96">
        <f>'9.Change Returns to Hmls'!O6</f>
        <v>5.4755043227665709E-2</v>
      </c>
      <c r="N113" s="97">
        <f>IF('9.Change Returns to Hmls'!P6="",'10.Summary of Changes'!M113,'9.Change Returns to Hmls'!P6)</f>
        <v>5.4755043227665709E-2</v>
      </c>
    </row>
    <row r="114" spans="2:14" ht="15" customHeight="1" x14ac:dyDescent="0.25">
      <c r="F114" s="141"/>
      <c r="K114" s="141"/>
    </row>
  </sheetData>
  <sheetProtection password="C66B" sheet="1" objects="1" scenarios="1" selectLockedCells="1"/>
  <mergeCells count="6">
    <mergeCell ref="B2:E2"/>
    <mergeCell ref="G2:J2"/>
    <mergeCell ref="L2:O2"/>
    <mergeCell ref="L1:O1"/>
    <mergeCell ref="G1:J1"/>
    <mergeCell ref="B1:E1"/>
  </mergeCells>
  <printOptions horizontalCentered="1"/>
  <pageMargins left="0.5" right="0.5" top="1" bottom="0.5" header="0" footer="0"/>
  <pageSetup scale="90" orientation="portrait" verticalDpi="2048" r:id="rId1"/>
  <headerFooter alignWithMargins="0">
    <oddHeader>&amp;L&amp;G&amp;C&amp;"Calibri,Bold"Performance Outcome Calculator:
SUMMARY&amp;R&amp;G</oddHeader>
    <oddFooter>&amp;L&amp;8
For more information on the Performance Improvement Calculator, please contact Anna Blasco at the National Alliance to End Homelessness: ablasco@naeh.org or Megan Kurteff Schatz of Focus Strategies: megan@focusstrategies.net. 
&amp;R&amp;8Page &amp;P of &amp;N</oddFooter>
  </headerFooter>
  <rowBreaks count="7" manualBreakCount="7">
    <brk id="33" max="4" man="1"/>
    <brk id="33" min="6" max="9" man="1"/>
    <brk id="33" min="11" max="14" man="1"/>
    <brk id="63" min="6" max="9" man="1"/>
    <brk id="63" max="4" man="1"/>
    <brk id="63" min="11" max="14" man="1"/>
    <brk id="92" max="16383" man="1"/>
  </rowBreaks>
  <colBreaks count="2" manualBreakCount="2">
    <brk id="6" max="1048575" man="1"/>
    <brk id="11" max="1048575"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9457" r:id="rId5" name="Label 1">
              <controlPr defaultSize="0" autoFill="0" autoLine="0" autoPict="0">
                <anchor moveWithCells="1" sizeWithCells="1">
                  <from>
                    <xdr:col>3</xdr:col>
                    <xdr:colOff>904875</xdr:colOff>
                    <xdr:row>3</xdr:row>
                    <xdr:rowOff>85725</xdr:rowOff>
                  </from>
                  <to>
                    <xdr:col>4</xdr:col>
                    <xdr:colOff>1038225</xdr:colOff>
                    <xdr:row>5</xdr:row>
                    <xdr:rowOff>0</xdr:rowOff>
                  </to>
                </anchor>
              </controlPr>
            </control>
          </mc:Choice>
        </mc:AlternateContent>
        <mc:AlternateContent xmlns:mc="http://schemas.openxmlformats.org/markup-compatibility/2006">
          <mc:Choice Requires="x14">
            <control shapeId="19458" r:id="rId6" name="Label 2">
              <controlPr defaultSize="0" autoFill="0" autoLine="0" autoPict="0">
                <anchor moveWithCells="1" sizeWithCells="1">
                  <from>
                    <xdr:col>3</xdr:col>
                    <xdr:colOff>847725</xdr:colOff>
                    <xdr:row>19</xdr:row>
                    <xdr:rowOff>0</xdr:rowOff>
                  </from>
                  <to>
                    <xdr:col>4</xdr:col>
                    <xdr:colOff>1028700</xdr:colOff>
                    <xdr:row>20</xdr:row>
                    <xdr:rowOff>57150</xdr:rowOff>
                  </to>
                </anchor>
              </controlPr>
            </control>
          </mc:Choice>
        </mc:AlternateContent>
        <mc:AlternateContent xmlns:mc="http://schemas.openxmlformats.org/markup-compatibility/2006">
          <mc:Choice Requires="x14">
            <control shapeId="19459" r:id="rId7" name="Label 3">
              <controlPr defaultSize="0" autoFill="0" autoLine="0" autoPict="0">
                <anchor moveWithCells="1" sizeWithCells="1">
                  <from>
                    <xdr:col>8</xdr:col>
                    <xdr:colOff>838200</xdr:colOff>
                    <xdr:row>3</xdr:row>
                    <xdr:rowOff>76200</xdr:rowOff>
                  </from>
                  <to>
                    <xdr:col>9</xdr:col>
                    <xdr:colOff>1009650</xdr:colOff>
                    <xdr:row>4</xdr:row>
                    <xdr:rowOff>161925</xdr:rowOff>
                  </to>
                </anchor>
              </controlPr>
            </control>
          </mc:Choice>
        </mc:AlternateContent>
        <mc:AlternateContent xmlns:mc="http://schemas.openxmlformats.org/markup-compatibility/2006">
          <mc:Choice Requires="x14">
            <control shapeId="19460" r:id="rId8" name="Label 4">
              <controlPr defaultSize="0" autoFill="0" autoLine="0" autoPict="0">
                <anchor moveWithCells="1" sizeWithCells="1">
                  <from>
                    <xdr:col>8</xdr:col>
                    <xdr:colOff>914400</xdr:colOff>
                    <xdr:row>18</xdr:row>
                    <xdr:rowOff>142875</xdr:rowOff>
                  </from>
                  <to>
                    <xdr:col>9</xdr:col>
                    <xdr:colOff>1038225</xdr:colOff>
                    <xdr:row>20</xdr:row>
                    <xdr:rowOff>19050</xdr:rowOff>
                  </to>
                </anchor>
              </controlPr>
            </control>
          </mc:Choice>
        </mc:AlternateContent>
        <mc:AlternateContent xmlns:mc="http://schemas.openxmlformats.org/markup-compatibility/2006">
          <mc:Choice Requires="x14">
            <control shapeId="19461" r:id="rId9" name="Label 5">
              <controlPr defaultSize="0" autoFill="0" autoLine="0" autoPict="0">
                <anchor moveWithCells="1" sizeWithCells="1">
                  <from>
                    <xdr:col>13</xdr:col>
                    <xdr:colOff>838200</xdr:colOff>
                    <xdr:row>3</xdr:row>
                    <xdr:rowOff>152400</xdr:rowOff>
                  </from>
                  <to>
                    <xdr:col>14</xdr:col>
                    <xdr:colOff>962025</xdr:colOff>
                    <xdr:row>5</xdr:row>
                    <xdr:rowOff>57150</xdr:rowOff>
                  </to>
                </anchor>
              </controlPr>
            </control>
          </mc:Choice>
        </mc:AlternateContent>
        <mc:AlternateContent xmlns:mc="http://schemas.openxmlformats.org/markup-compatibility/2006">
          <mc:Choice Requires="x14">
            <control shapeId="19462" r:id="rId10" name="Label 6">
              <controlPr defaultSize="0" autoFill="0" autoLine="0" autoPict="0">
                <anchor moveWithCells="1" sizeWithCells="1">
                  <from>
                    <xdr:col>13</xdr:col>
                    <xdr:colOff>962025</xdr:colOff>
                    <xdr:row>19</xdr:row>
                    <xdr:rowOff>28575</xdr:rowOff>
                  </from>
                  <to>
                    <xdr:col>14</xdr:col>
                    <xdr:colOff>981075</xdr:colOff>
                    <xdr:row>20</xdr:row>
                    <xdr:rowOff>85725</xdr:rowOff>
                  </to>
                </anchor>
              </controlPr>
            </control>
          </mc:Choice>
        </mc:AlternateContent>
        <mc:AlternateContent xmlns:mc="http://schemas.openxmlformats.org/markup-compatibility/2006">
          <mc:Choice Requires="x14">
            <control shapeId="19463" r:id="rId11" name="Label 7">
              <controlPr defaultSize="0" autoFill="0" autoLine="0" autoPict="0">
                <anchor moveWithCells="1" sizeWithCells="1">
                  <from>
                    <xdr:col>1</xdr:col>
                    <xdr:colOff>1057275</xdr:colOff>
                    <xdr:row>47</xdr:row>
                    <xdr:rowOff>0</xdr:rowOff>
                  </from>
                  <to>
                    <xdr:col>3</xdr:col>
                    <xdr:colOff>1104900</xdr:colOff>
                    <xdr:row>52</xdr:row>
                    <xdr:rowOff>66675</xdr:rowOff>
                  </to>
                </anchor>
              </controlPr>
            </control>
          </mc:Choice>
        </mc:AlternateContent>
        <mc:AlternateContent xmlns:mc="http://schemas.openxmlformats.org/markup-compatibility/2006">
          <mc:Choice Requires="x14">
            <control shapeId="19464" r:id="rId12" name="Label 8">
              <controlPr defaultSize="0" autoFill="0" autoLine="0" autoPict="0">
                <anchor moveWithCells="1" sizeWithCells="1">
                  <from>
                    <xdr:col>6</xdr:col>
                    <xdr:colOff>800100</xdr:colOff>
                    <xdr:row>47</xdr:row>
                    <xdr:rowOff>142875</xdr:rowOff>
                  </from>
                  <to>
                    <xdr:col>8</xdr:col>
                    <xdr:colOff>742950</xdr:colOff>
                    <xdr:row>53</xdr:row>
                    <xdr:rowOff>66675</xdr:rowOff>
                  </to>
                </anchor>
              </controlPr>
            </control>
          </mc:Choice>
        </mc:AlternateContent>
        <mc:AlternateContent xmlns:mc="http://schemas.openxmlformats.org/markup-compatibility/2006">
          <mc:Choice Requires="x14">
            <control shapeId="19465" r:id="rId13" name="Label 9">
              <controlPr defaultSize="0" autoFill="0" autoLine="0" autoPict="0">
                <anchor moveWithCells="1" sizeWithCells="1">
                  <from>
                    <xdr:col>11</xdr:col>
                    <xdr:colOff>219075</xdr:colOff>
                    <xdr:row>46</xdr:row>
                    <xdr:rowOff>95250</xdr:rowOff>
                  </from>
                  <to>
                    <xdr:col>13</xdr:col>
                    <xdr:colOff>142875</xdr:colOff>
                    <xdr:row>52</xdr:row>
                    <xdr:rowOff>104775</xdr:rowOff>
                  </to>
                </anchor>
              </controlPr>
            </control>
          </mc:Choice>
        </mc:AlternateContent>
        <mc:AlternateContent xmlns:mc="http://schemas.openxmlformats.org/markup-compatibility/2006">
          <mc:Choice Requires="x14">
            <control shapeId="19466" r:id="rId14" name="Label 10">
              <controlPr defaultSize="0" autoFill="0" autoLine="0" autoPict="0">
                <anchor moveWithCells="1" sizeWithCells="1">
                  <from>
                    <xdr:col>1</xdr:col>
                    <xdr:colOff>1266825</xdr:colOff>
                    <xdr:row>60</xdr:row>
                    <xdr:rowOff>133350</xdr:rowOff>
                  </from>
                  <to>
                    <xdr:col>3</xdr:col>
                    <xdr:colOff>495300</xdr:colOff>
                    <xdr:row>64</xdr:row>
                    <xdr:rowOff>76200</xdr:rowOff>
                  </to>
                </anchor>
              </controlPr>
            </control>
          </mc:Choice>
        </mc:AlternateContent>
        <mc:AlternateContent xmlns:mc="http://schemas.openxmlformats.org/markup-compatibility/2006">
          <mc:Choice Requires="x14">
            <control shapeId="19467" r:id="rId15" name="Label 11">
              <controlPr defaultSize="0" autoFill="0" autoLine="0" autoPict="0">
                <anchor moveWithCells="1" sizeWithCells="1">
                  <from>
                    <xdr:col>3</xdr:col>
                    <xdr:colOff>1171575</xdr:colOff>
                    <xdr:row>49</xdr:row>
                    <xdr:rowOff>171450</xdr:rowOff>
                  </from>
                  <to>
                    <xdr:col>4</xdr:col>
                    <xdr:colOff>1047750</xdr:colOff>
                    <xdr:row>51</xdr:row>
                    <xdr:rowOff>57150</xdr:rowOff>
                  </to>
                </anchor>
              </controlPr>
            </control>
          </mc:Choice>
        </mc:AlternateContent>
        <mc:AlternateContent xmlns:mc="http://schemas.openxmlformats.org/markup-compatibility/2006">
          <mc:Choice Requires="x14">
            <control shapeId="19468" r:id="rId16" name="Label 12">
              <controlPr defaultSize="0" autoFill="0" autoLine="0" autoPict="0">
                <anchor moveWithCells="1" sizeWithCells="1">
                  <from>
                    <xdr:col>9</xdr:col>
                    <xdr:colOff>0</xdr:colOff>
                    <xdr:row>50</xdr:row>
                    <xdr:rowOff>0</xdr:rowOff>
                  </from>
                  <to>
                    <xdr:col>9</xdr:col>
                    <xdr:colOff>1057275</xdr:colOff>
                    <xdr:row>51</xdr:row>
                    <xdr:rowOff>104775</xdr:rowOff>
                  </to>
                </anchor>
              </controlPr>
            </control>
          </mc:Choice>
        </mc:AlternateContent>
        <mc:AlternateContent xmlns:mc="http://schemas.openxmlformats.org/markup-compatibility/2006">
          <mc:Choice Requires="x14">
            <control shapeId="19469" r:id="rId17" name="Label 13">
              <controlPr defaultSize="0" autoFill="0" autoLine="0" autoPict="0">
                <anchor moveWithCells="1" sizeWithCells="1">
                  <from>
                    <xdr:col>13</xdr:col>
                    <xdr:colOff>981075</xdr:colOff>
                    <xdr:row>49</xdr:row>
                    <xdr:rowOff>152400</xdr:rowOff>
                  </from>
                  <to>
                    <xdr:col>14</xdr:col>
                    <xdr:colOff>942975</xdr:colOff>
                    <xdr:row>51</xdr:row>
                    <xdr:rowOff>28575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CC00CC"/>
  </sheetPr>
  <dimension ref="A1:IY116"/>
  <sheetViews>
    <sheetView showGridLines="0" zoomScale="85" zoomScaleNormal="85" zoomScalePageLayoutView="80" workbookViewId="0">
      <pane ySplit="1" topLeftCell="A2" activePane="bottomLeft" state="frozen"/>
      <selection pane="bottomLeft" activeCell="K4" sqref="K4"/>
    </sheetView>
  </sheetViews>
  <sheetFormatPr defaultColWidth="0" defaultRowHeight="15" customHeight="1" x14ac:dyDescent="0.2"/>
  <cols>
    <col min="1" max="1" width="1.59765625" style="3" customWidth="1"/>
    <col min="2" max="2" width="12.09765625" style="3" customWidth="1"/>
    <col min="3" max="3" width="2.69921875" style="3" customWidth="1"/>
    <col min="4" max="6" width="14.09765625" style="3" customWidth="1"/>
    <col min="7" max="7" width="1.59765625" customWidth="1"/>
    <col min="8" max="8" width="12.09765625" style="3" customWidth="1"/>
    <col min="9" max="9" width="2.69921875" style="3" customWidth="1"/>
    <col min="10" max="12" width="14.09765625" style="3" customWidth="1"/>
    <col min="13" max="13" width="1.59765625" customWidth="1"/>
    <col min="14" max="15" width="14.09765625" style="3" customWidth="1"/>
    <col min="16" max="16" width="14.09765625" style="12" customWidth="1"/>
    <col min="17" max="17" width="14.09765625" style="13" customWidth="1"/>
    <col min="18" max="18" width="14.09765625" customWidth="1"/>
    <col min="19" max="19" width="0" hidden="1" customWidth="1"/>
    <col min="20" max="28" width="0" style="12" hidden="1" customWidth="1"/>
    <col min="29" max="259" width="0" style="3" hidden="1" customWidth="1"/>
    <col min="260" max="16384" width="14.09765625" style="2" hidden="1"/>
  </cols>
  <sheetData>
    <row r="1" spans="1:259" s="148" customFormat="1" ht="21" customHeight="1" x14ac:dyDescent="0.25">
      <c r="A1" s="167"/>
      <c r="B1" s="480" t="s">
        <v>307</v>
      </c>
      <c r="C1" s="481"/>
      <c r="D1" s="481"/>
      <c r="E1" s="481"/>
      <c r="F1" s="482"/>
      <c r="G1" s="145"/>
      <c r="H1" s="480" t="s">
        <v>44</v>
      </c>
      <c r="I1" s="481"/>
      <c r="J1" s="481"/>
      <c r="K1" s="481"/>
      <c r="L1" s="482"/>
      <c r="M1" s="145"/>
      <c r="N1" s="480" t="s">
        <v>45</v>
      </c>
      <c r="O1" s="481"/>
      <c r="P1" s="481"/>
      <c r="Q1" s="482"/>
      <c r="R1" s="142"/>
      <c r="S1" s="142"/>
      <c r="T1" s="168"/>
      <c r="U1" s="168"/>
      <c r="V1" s="168"/>
      <c r="W1" s="168"/>
      <c r="X1" s="168"/>
      <c r="Y1" s="168"/>
      <c r="Z1" s="168"/>
      <c r="AA1" s="168"/>
      <c r="AB1" s="167"/>
      <c r="AC1" s="167"/>
      <c r="AD1" s="167"/>
      <c r="AE1" s="167"/>
      <c r="AF1" s="167"/>
      <c r="AG1" s="167"/>
      <c r="AH1" s="167"/>
      <c r="AI1" s="167"/>
      <c r="AJ1" s="167"/>
      <c r="AK1" s="167"/>
      <c r="AL1" s="167"/>
      <c r="AM1" s="167"/>
      <c r="AN1" s="167"/>
      <c r="AO1" s="167"/>
      <c r="AP1" s="167"/>
      <c r="AQ1" s="167"/>
      <c r="AR1" s="167"/>
      <c r="AS1" s="167"/>
      <c r="AT1" s="167"/>
      <c r="AU1" s="167"/>
      <c r="AV1" s="167"/>
      <c r="AW1" s="167"/>
      <c r="AX1" s="167"/>
      <c r="AY1" s="167"/>
      <c r="AZ1" s="167"/>
      <c r="BA1" s="167"/>
      <c r="BB1" s="167"/>
      <c r="BC1" s="167"/>
      <c r="BD1" s="167"/>
      <c r="BE1" s="167"/>
      <c r="BF1" s="167"/>
      <c r="BG1" s="167"/>
      <c r="BH1" s="167"/>
      <c r="BI1" s="167"/>
      <c r="BJ1" s="167"/>
      <c r="BK1" s="167"/>
      <c r="BL1" s="167"/>
      <c r="BM1" s="167"/>
      <c r="BN1" s="167"/>
      <c r="BO1" s="167"/>
      <c r="BP1" s="167"/>
      <c r="BQ1" s="167"/>
      <c r="BR1" s="167"/>
      <c r="BS1" s="167"/>
      <c r="BT1" s="167"/>
      <c r="BU1" s="167"/>
      <c r="BV1" s="167"/>
      <c r="BW1" s="167"/>
      <c r="BX1" s="167"/>
      <c r="BY1" s="167"/>
      <c r="BZ1" s="167"/>
      <c r="CA1" s="167"/>
      <c r="CB1" s="167"/>
      <c r="CC1" s="167"/>
      <c r="CD1" s="167"/>
      <c r="CE1" s="167"/>
      <c r="CF1" s="167"/>
      <c r="CG1" s="167"/>
      <c r="CH1" s="167"/>
      <c r="CI1" s="167"/>
      <c r="CJ1" s="167"/>
      <c r="CK1" s="167"/>
      <c r="CL1" s="167"/>
      <c r="CM1" s="167"/>
      <c r="CN1" s="167"/>
      <c r="CO1" s="167"/>
      <c r="CP1" s="167"/>
      <c r="CQ1" s="167"/>
      <c r="CR1" s="167"/>
      <c r="CS1" s="167"/>
      <c r="CT1" s="167"/>
      <c r="CU1" s="167"/>
      <c r="CV1" s="167"/>
      <c r="CW1" s="167"/>
      <c r="CX1" s="167"/>
      <c r="CY1" s="167"/>
      <c r="CZ1" s="167"/>
      <c r="DA1" s="167"/>
      <c r="DB1" s="167"/>
      <c r="DC1" s="167"/>
      <c r="DD1" s="167"/>
      <c r="DE1" s="167"/>
      <c r="DF1" s="167"/>
      <c r="DG1" s="167"/>
      <c r="DH1" s="167"/>
      <c r="DI1" s="167"/>
      <c r="DJ1" s="167"/>
      <c r="DK1" s="167"/>
      <c r="DL1" s="167"/>
      <c r="DM1" s="167"/>
      <c r="DN1" s="167"/>
      <c r="DO1" s="167"/>
      <c r="DP1" s="167"/>
      <c r="DQ1" s="167"/>
      <c r="DR1" s="167"/>
      <c r="DS1" s="167"/>
      <c r="DT1" s="167"/>
      <c r="DU1" s="167"/>
      <c r="DV1" s="167"/>
      <c r="DW1" s="167"/>
      <c r="DX1" s="167"/>
      <c r="DY1" s="167"/>
      <c r="DZ1" s="167"/>
      <c r="EA1" s="167"/>
      <c r="EB1" s="167"/>
      <c r="EC1" s="167"/>
      <c r="ED1" s="167"/>
      <c r="EE1" s="167"/>
      <c r="EF1" s="167"/>
      <c r="EG1" s="167"/>
      <c r="EH1" s="167"/>
      <c r="EI1" s="167"/>
      <c r="EJ1" s="167"/>
      <c r="EK1" s="167"/>
      <c r="EL1" s="167"/>
      <c r="EM1" s="167"/>
      <c r="EN1" s="167"/>
      <c r="EO1" s="167"/>
      <c r="EP1" s="167"/>
      <c r="EQ1" s="167"/>
      <c r="ER1" s="167"/>
      <c r="ES1" s="167"/>
      <c r="ET1" s="167"/>
      <c r="EU1" s="167"/>
      <c r="EV1" s="167"/>
      <c r="EW1" s="167"/>
      <c r="EX1" s="167"/>
      <c r="EY1" s="167"/>
      <c r="EZ1" s="167"/>
      <c r="FA1" s="167"/>
      <c r="FB1" s="167"/>
      <c r="FC1" s="167"/>
      <c r="FD1" s="167"/>
      <c r="FE1" s="167"/>
      <c r="FF1" s="167"/>
      <c r="FG1" s="167"/>
      <c r="FH1" s="167"/>
      <c r="FI1" s="167"/>
      <c r="FJ1" s="167"/>
      <c r="FK1" s="167"/>
      <c r="FL1" s="167"/>
      <c r="FM1" s="167"/>
      <c r="FN1" s="167"/>
      <c r="FO1" s="167"/>
      <c r="FP1" s="167"/>
      <c r="FQ1" s="167"/>
      <c r="FR1" s="167"/>
      <c r="FS1" s="167"/>
      <c r="FT1" s="167"/>
      <c r="FU1" s="167"/>
      <c r="FV1" s="167"/>
      <c r="FW1" s="167"/>
      <c r="FX1" s="167"/>
      <c r="FY1" s="167"/>
      <c r="FZ1" s="167"/>
      <c r="GA1" s="167"/>
      <c r="GB1" s="167"/>
      <c r="GC1" s="167"/>
      <c r="GD1" s="167"/>
      <c r="GE1" s="167"/>
      <c r="GF1" s="167"/>
      <c r="GG1" s="167"/>
      <c r="GH1" s="167"/>
      <c r="GI1" s="167"/>
      <c r="GJ1" s="167"/>
      <c r="GK1" s="167"/>
      <c r="GL1" s="167"/>
      <c r="GM1" s="167"/>
      <c r="GN1" s="167"/>
      <c r="GO1" s="167"/>
      <c r="GP1" s="167"/>
      <c r="GQ1" s="167"/>
      <c r="GR1" s="167"/>
      <c r="GS1" s="167"/>
      <c r="GT1" s="167"/>
      <c r="GU1" s="167"/>
      <c r="GV1" s="167"/>
      <c r="GW1" s="167"/>
      <c r="GX1" s="167"/>
      <c r="GY1" s="167"/>
      <c r="GZ1" s="167"/>
      <c r="HA1" s="167"/>
      <c r="HB1" s="167"/>
      <c r="HC1" s="167"/>
      <c r="HD1" s="167"/>
      <c r="HE1" s="167"/>
      <c r="HF1" s="167"/>
      <c r="HG1" s="167"/>
      <c r="HH1" s="167"/>
      <c r="HI1" s="167"/>
      <c r="HJ1" s="167"/>
      <c r="HK1" s="167"/>
      <c r="HL1" s="167"/>
      <c r="HM1" s="167"/>
      <c r="HN1" s="167"/>
      <c r="HO1" s="167"/>
      <c r="HP1" s="167"/>
      <c r="HQ1" s="167"/>
      <c r="HR1" s="167"/>
      <c r="HS1" s="167"/>
      <c r="HT1" s="167"/>
      <c r="HU1" s="167"/>
      <c r="HV1" s="167"/>
      <c r="HW1" s="167"/>
      <c r="HX1" s="167"/>
      <c r="HY1" s="167"/>
      <c r="HZ1" s="167"/>
      <c r="IA1" s="167"/>
      <c r="IB1" s="167"/>
      <c r="IC1" s="167"/>
      <c r="ID1" s="167"/>
      <c r="IE1" s="167"/>
      <c r="IF1" s="167"/>
      <c r="IG1" s="167"/>
      <c r="IH1" s="167"/>
      <c r="II1" s="167"/>
      <c r="IJ1" s="167"/>
      <c r="IK1" s="167"/>
      <c r="IL1" s="167"/>
      <c r="IM1" s="167"/>
      <c r="IN1" s="167"/>
      <c r="IO1" s="167"/>
      <c r="IP1" s="167"/>
      <c r="IQ1" s="167"/>
      <c r="IR1" s="167"/>
      <c r="IS1" s="167"/>
      <c r="IT1" s="167"/>
      <c r="IU1" s="167"/>
      <c r="IV1" s="167"/>
      <c r="IW1" s="167"/>
      <c r="IX1" s="167"/>
    </row>
    <row r="2" spans="1:259" s="152" customFormat="1" ht="15" customHeight="1" x14ac:dyDescent="0.2">
      <c r="A2" s="149"/>
      <c r="B2" s="241"/>
      <c r="C2" s="241"/>
      <c r="D2" s="242"/>
      <c r="F2" s="150"/>
      <c r="G2" s="112"/>
      <c r="H2" s="241"/>
      <c r="I2" s="241"/>
      <c r="J2" s="243"/>
      <c r="K2" s="151"/>
      <c r="M2" s="112"/>
      <c r="N2" s="150"/>
      <c r="O2" s="151"/>
      <c r="P2" s="151"/>
      <c r="R2" s="1"/>
      <c r="S2" s="1"/>
      <c r="T2" s="153"/>
      <c r="U2" s="153"/>
      <c r="V2" s="153"/>
      <c r="W2" s="153"/>
      <c r="X2" s="153"/>
      <c r="Y2" s="153"/>
      <c r="Z2" s="153"/>
      <c r="AA2" s="153"/>
      <c r="AB2" s="153"/>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c r="BW2" s="149"/>
      <c r="BX2" s="149"/>
      <c r="BY2" s="149"/>
      <c r="BZ2" s="149"/>
      <c r="CA2" s="149"/>
      <c r="CB2" s="149"/>
      <c r="CC2" s="149"/>
      <c r="CD2" s="149"/>
      <c r="CE2" s="149"/>
      <c r="CF2" s="149"/>
      <c r="CG2" s="149"/>
      <c r="CH2" s="149"/>
      <c r="CI2" s="149"/>
      <c r="CJ2" s="149"/>
      <c r="CK2" s="149"/>
      <c r="CL2" s="149"/>
      <c r="CM2" s="149"/>
      <c r="CN2" s="149"/>
      <c r="CO2" s="149"/>
      <c r="CP2" s="149"/>
      <c r="CQ2" s="149"/>
      <c r="CR2" s="149"/>
      <c r="CS2" s="149"/>
      <c r="CT2" s="149"/>
      <c r="CU2" s="149"/>
      <c r="CV2" s="149"/>
      <c r="CW2" s="149"/>
      <c r="CX2" s="149"/>
      <c r="CY2" s="149"/>
      <c r="CZ2" s="149"/>
      <c r="DA2" s="149"/>
      <c r="DB2" s="149"/>
      <c r="DC2" s="149"/>
      <c r="DD2" s="149"/>
      <c r="DE2" s="149"/>
      <c r="DF2" s="149"/>
      <c r="DG2" s="149"/>
      <c r="DH2" s="149"/>
      <c r="DI2" s="149"/>
      <c r="DJ2" s="149"/>
      <c r="DK2" s="149"/>
      <c r="DL2" s="149"/>
      <c r="DM2" s="149"/>
      <c r="DN2" s="149"/>
      <c r="DO2" s="149"/>
      <c r="DP2" s="149"/>
      <c r="DQ2" s="149"/>
      <c r="DR2" s="149"/>
      <c r="DS2" s="149"/>
      <c r="DT2" s="149"/>
      <c r="DU2" s="149"/>
      <c r="DV2" s="149"/>
      <c r="DW2" s="149"/>
      <c r="DX2" s="149"/>
      <c r="DY2" s="149"/>
      <c r="DZ2" s="149"/>
      <c r="EA2" s="149"/>
      <c r="EB2" s="149"/>
      <c r="EC2" s="149"/>
      <c r="ED2" s="149"/>
      <c r="EE2" s="149"/>
      <c r="EF2" s="149"/>
      <c r="EG2" s="149"/>
      <c r="EH2" s="149"/>
      <c r="EI2" s="149"/>
      <c r="EJ2" s="149"/>
      <c r="EK2" s="149"/>
      <c r="EL2" s="149"/>
      <c r="EM2" s="149"/>
      <c r="EN2" s="149"/>
      <c r="EO2" s="149"/>
      <c r="EP2" s="149"/>
      <c r="EQ2" s="149"/>
      <c r="ER2" s="149"/>
      <c r="ES2" s="149"/>
      <c r="ET2" s="149"/>
      <c r="EU2" s="149"/>
      <c r="EV2" s="149"/>
      <c r="EW2" s="149"/>
      <c r="EX2" s="149"/>
      <c r="EY2" s="149"/>
      <c r="EZ2" s="149"/>
      <c r="FA2" s="149"/>
      <c r="FB2" s="149"/>
      <c r="FC2" s="149"/>
      <c r="FD2" s="149"/>
      <c r="FE2" s="149"/>
      <c r="FF2" s="149"/>
      <c r="FG2" s="149"/>
      <c r="FH2" s="149"/>
      <c r="FI2" s="149"/>
      <c r="FJ2" s="149"/>
      <c r="FK2" s="149"/>
      <c r="FL2" s="149"/>
      <c r="FM2" s="149"/>
      <c r="FN2" s="149"/>
      <c r="FO2" s="149"/>
      <c r="FP2" s="149"/>
      <c r="FQ2" s="149"/>
      <c r="FR2" s="149"/>
      <c r="FS2" s="149"/>
      <c r="FT2" s="149"/>
      <c r="FU2" s="149"/>
      <c r="FV2" s="149"/>
      <c r="FW2" s="149"/>
      <c r="FX2" s="149"/>
      <c r="FY2" s="149"/>
      <c r="FZ2" s="149"/>
      <c r="GA2" s="149"/>
      <c r="GB2" s="149"/>
      <c r="GC2" s="149"/>
      <c r="GD2" s="149"/>
      <c r="GE2" s="149"/>
      <c r="GF2" s="149"/>
      <c r="GG2" s="149"/>
      <c r="GH2" s="149"/>
      <c r="GI2" s="149"/>
      <c r="GJ2" s="149"/>
      <c r="GK2" s="149"/>
      <c r="GL2" s="149"/>
      <c r="GM2" s="149"/>
      <c r="GN2" s="149"/>
      <c r="GO2" s="149"/>
      <c r="GP2" s="149"/>
      <c r="GQ2" s="149"/>
      <c r="GR2" s="149"/>
      <c r="GS2" s="149"/>
      <c r="GT2" s="149"/>
      <c r="GU2" s="149"/>
      <c r="GV2" s="149"/>
      <c r="GW2" s="149"/>
      <c r="GX2" s="149"/>
      <c r="GY2" s="149"/>
      <c r="GZ2" s="149"/>
      <c r="HA2" s="149"/>
      <c r="HB2" s="149"/>
      <c r="HC2" s="149"/>
      <c r="HD2" s="149"/>
      <c r="HE2" s="149"/>
      <c r="HF2" s="149"/>
      <c r="HG2" s="149"/>
      <c r="HH2" s="149"/>
      <c r="HI2" s="149"/>
      <c r="HJ2" s="149"/>
      <c r="HK2" s="149"/>
      <c r="HL2" s="149"/>
      <c r="HM2" s="149"/>
      <c r="HN2" s="149"/>
      <c r="HO2" s="149"/>
      <c r="HP2" s="149"/>
      <c r="HQ2" s="149"/>
      <c r="HR2" s="149"/>
      <c r="HS2" s="149"/>
      <c r="HT2" s="149"/>
      <c r="HU2" s="149"/>
      <c r="HV2" s="149"/>
      <c r="HW2" s="149"/>
      <c r="HX2" s="149"/>
      <c r="HY2" s="149"/>
      <c r="HZ2" s="149"/>
      <c r="IA2" s="149"/>
      <c r="IB2" s="149"/>
      <c r="IC2" s="149"/>
      <c r="ID2" s="149"/>
      <c r="IE2" s="149"/>
      <c r="IF2" s="149"/>
      <c r="IG2" s="149"/>
      <c r="IH2" s="149"/>
      <c r="II2" s="149"/>
      <c r="IJ2" s="149"/>
      <c r="IK2" s="149"/>
      <c r="IL2" s="149"/>
      <c r="IM2" s="149"/>
      <c r="IN2" s="149"/>
      <c r="IO2" s="149"/>
      <c r="IP2" s="149"/>
      <c r="IQ2" s="149"/>
      <c r="IR2" s="149"/>
      <c r="IS2" s="149"/>
      <c r="IT2" s="149"/>
      <c r="IU2" s="149"/>
      <c r="IV2" s="149"/>
      <c r="IW2" s="149"/>
      <c r="IX2" s="149"/>
      <c r="IY2" s="149"/>
    </row>
    <row r="3" spans="1:259" s="152" customFormat="1" ht="15" customHeight="1" x14ac:dyDescent="0.2">
      <c r="A3" s="149"/>
      <c r="B3" s="241"/>
      <c r="C3" s="241"/>
      <c r="D3" s="243" t="s">
        <v>59</v>
      </c>
      <c r="E3" s="151" t="s">
        <v>60</v>
      </c>
      <c r="G3" s="112"/>
      <c r="H3" s="241"/>
      <c r="I3" s="241"/>
      <c r="J3" s="243" t="s">
        <v>59</v>
      </c>
      <c r="K3" s="151" t="s">
        <v>60</v>
      </c>
      <c r="M3" s="112"/>
      <c r="N3" s="150"/>
      <c r="O3" s="151" t="s">
        <v>59</v>
      </c>
      <c r="P3" s="151" t="s">
        <v>60</v>
      </c>
      <c r="R3" s="1"/>
      <c r="S3" s="1"/>
      <c r="T3" s="153"/>
      <c r="U3" s="153"/>
      <c r="V3" s="153"/>
      <c r="W3" s="153"/>
      <c r="X3" s="153"/>
      <c r="Y3" s="153"/>
      <c r="Z3" s="153"/>
      <c r="AA3" s="153"/>
      <c r="AB3" s="153"/>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49"/>
      <c r="DR3" s="149"/>
      <c r="DS3" s="149"/>
      <c r="DT3" s="149"/>
      <c r="DU3" s="149"/>
      <c r="DV3" s="149"/>
      <c r="DW3" s="149"/>
      <c r="DX3" s="149"/>
      <c r="DY3" s="149"/>
      <c r="DZ3" s="149"/>
      <c r="EA3" s="149"/>
      <c r="EB3" s="149"/>
      <c r="EC3" s="149"/>
      <c r="ED3" s="149"/>
      <c r="EE3" s="149"/>
      <c r="EF3" s="149"/>
      <c r="EG3" s="149"/>
      <c r="EH3" s="149"/>
      <c r="EI3" s="149"/>
      <c r="EJ3" s="149"/>
      <c r="EK3" s="149"/>
      <c r="EL3" s="149"/>
      <c r="EM3" s="149"/>
      <c r="EN3" s="149"/>
      <c r="EO3" s="149"/>
      <c r="EP3" s="149"/>
      <c r="EQ3" s="149"/>
      <c r="ER3" s="149"/>
      <c r="ES3" s="149"/>
      <c r="ET3" s="149"/>
      <c r="EU3" s="149"/>
      <c r="EV3" s="149"/>
      <c r="EW3" s="149"/>
      <c r="EX3" s="149"/>
      <c r="EY3" s="149"/>
      <c r="EZ3" s="149"/>
      <c r="FA3" s="149"/>
      <c r="FB3" s="149"/>
      <c r="FC3" s="149"/>
      <c r="FD3" s="149"/>
      <c r="FE3" s="149"/>
      <c r="FF3" s="149"/>
      <c r="FG3" s="149"/>
      <c r="FH3" s="149"/>
      <c r="FI3" s="149"/>
      <c r="FJ3" s="149"/>
      <c r="FK3" s="149"/>
      <c r="FL3" s="149"/>
      <c r="FM3" s="149"/>
      <c r="FN3" s="149"/>
      <c r="FO3" s="149"/>
      <c r="FP3" s="149"/>
      <c r="FQ3" s="149"/>
      <c r="FR3" s="149"/>
      <c r="FS3" s="149"/>
      <c r="FT3" s="149"/>
      <c r="FU3" s="149"/>
      <c r="FV3" s="149"/>
      <c r="FW3" s="149"/>
      <c r="FX3" s="149"/>
      <c r="FY3" s="149"/>
      <c r="FZ3" s="149"/>
      <c r="GA3" s="149"/>
      <c r="GB3" s="149"/>
      <c r="GC3" s="149"/>
      <c r="GD3" s="149"/>
      <c r="GE3" s="149"/>
      <c r="GF3" s="149"/>
      <c r="GG3" s="149"/>
      <c r="GH3" s="149"/>
      <c r="GI3" s="149"/>
      <c r="GJ3" s="149"/>
      <c r="GK3" s="149"/>
      <c r="GL3" s="149"/>
      <c r="GM3" s="149"/>
      <c r="GN3" s="149"/>
      <c r="GO3" s="149"/>
      <c r="GP3" s="149"/>
      <c r="GQ3" s="149"/>
      <c r="GR3" s="149"/>
      <c r="GS3" s="149"/>
      <c r="GT3" s="149"/>
      <c r="GU3" s="149"/>
      <c r="GV3" s="149"/>
      <c r="GW3" s="149"/>
      <c r="GX3" s="149"/>
      <c r="GY3" s="149"/>
      <c r="GZ3" s="149"/>
      <c r="HA3" s="149"/>
      <c r="HB3" s="149"/>
      <c r="HC3" s="149"/>
      <c r="HD3" s="149"/>
      <c r="HE3" s="149"/>
      <c r="HF3" s="149"/>
      <c r="HG3" s="149"/>
      <c r="HH3" s="149"/>
      <c r="HI3" s="149"/>
      <c r="HJ3" s="149"/>
      <c r="HK3" s="149"/>
      <c r="HL3" s="149"/>
      <c r="HM3" s="149"/>
      <c r="HN3" s="149"/>
      <c r="HO3" s="149"/>
      <c r="HP3" s="149"/>
      <c r="HQ3" s="149"/>
      <c r="HR3" s="149"/>
      <c r="HS3" s="149"/>
      <c r="HT3" s="149"/>
      <c r="HU3" s="149"/>
      <c r="HV3" s="149"/>
      <c r="HW3" s="149"/>
      <c r="HX3" s="149"/>
      <c r="HY3" s="149"/>
      <c r="HZ3" s="149"/>
      <c r="IA3" s="149"/>
      <c r="IB3" s="149"/>
      <c r="IC3" s="149"/>
      <c r="ID3" s="149"/>
      <c r="IE3" s="149"/>
      <c r="IF3" s="149"/>
      <c r="IG3" s="149"/>
      <c r="IH3" s="149"/>
      <c r="II3" s="149"/>
      <c r="IJ3" s="149"/>
      <c r="IK3" s="149"/>
      <c r="IL3" s="149"/>
      <c r="IM3" s="149"/>
      <c r="IN3" s="149"/>
      <c r="IO3" s="149"/>
      <c r="IP3" s="149"/>
      <c r="IQ3" s="149"/>
      <c r="IR3" s="149"/>
      <c r="IS3" s="149"/>
      <c r="IT3" s="149"/>
      <c r="IU3" s="149"/>
      <c r="IV3" s="149"/>
      <c r="IW3" s="149"/>
      <c r="IX3" s="149"/>
      <c r="IY3" s="149"/>
    </row>
    <row r="4" spans="1:259" s="152" customFormat="1" ht="15" customHeight="1" x14ac:dyDescent="0.2">
      <c r="A4" s="149"/>
      <c r="B4" s="244" t="s">
        <v>4</v>
      </c>
      <c r="C4" s="244"/>
      <c r="D4" s="245">
        <f>'6.Change PH Exits'!D4</f>
        <v>0.17096774193548386</v>
      </c>
      <c r="E4" s="179"/>
      <c r="G4" s="112"/>
      <c r="H4" s="244" t="s">
        <v>4</v>
      </c>
      <c r="I4" s="244"/>
      <c r="J4" s="245">
        <f>'6.Change PH Exits'!J4</f>
        <v>0.31860465116279069</v>
      </c>
      <c r="K4" s="179"/>
      <c r="M4" s="112"/>
      <c r="N4" s="154" t="s">
        <v>4</v>
      </c>
      <c r="O4" s="170">
        <f>TRUNC('6.Change PH Exits'!O4,2)</f>
        <v>0.2</v>
      </c>
      <c r="P4" s="166" t="str">
        <f>IF(O4=Formulas!BY19,"",Formulas!BY19)</f>
        <v/>
      </c>
      <c r="Q4" s="172"/>
      <c r="R4" s="1"/>
      <c r="S4" s="1"/>
      <c r="T4" s="153"/>
      <c r="U4" s="153"/>
      <c r="V4" s="153"/>
      <c r="W4" s="153"/>
      <c r="X4" s="153"/>
      <c r="Y4" s="153"/>
      <c r="Z4" s="153"/>
      <c r="AA4" s="153"/>
      <c r="AB4" s="153"/>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c r="CV4" s="149"/>
      <c r="CW4" s="149"/>
      <c r="CX4" s="149"/>
      <c r="CY4" s="149"/>
      <c r="CZ4" s="149"/>
      <c r="DA4" s="149"/>
      <c r="DB4" s="149"/>
      <c r="DC4" s="149"/>
      <c r="DD4" s="149"/>
      <c r="DE4" s="149"/>
      <c r="DF4" s="149"/>
      <c r="DG4" s="149"/>
      <c r="DH4" s="149"/>
      <c r="DI4" s="149"/>
      <c r="DJ4" s="149"/>
      <c r="DK4" s="149"/>
      <c r="DL4" s="149"/>
      <c r="DM4" s="149"/>
      <c r="DN4" s="149"/>
      <c r="DO4" s="149"/>
      <c r="DP4" s="149"/>
      <c r="DQ4" s="149"/>
      <c r="DR4" s="149"/>
      <c r="DS4" s="149"/>
      <c r="DT4" s="149"/>
      <c r="DU4" s="149"/>
      <c r="DV4" s="149"/>
      <c r="DW4" s="149"/>
      <c r="DX4" s="149"/>
      <c r="DY4" s="149"/>
      <c r="DZ4" s="149"/>
      <c r="EA4" s="149"/>
      <c r="EB4" s="149"/>
      <c r="EC4" s="149"/>
      <c r="ED4" s="149"/>
      <c r="EE4" s="149"/>
      <c r="EF4" s="149"/>
      <c r="EG4" s="149"/>
      <c r="EH4" s="149"/>
      <c r="EI4" s="149"/>
      <c r="EJ4" s="149"/>
      <c r="EK4" s="149"/>
      <c r="EL4" s="149"/>
      <c r="EM4" s="149"/>
      <c r="EN4" s="149"/>
      <c r="EO4" s="149"/>
      <c r="EP4" s="149"/>
      <c r="EQ4" s="149"/>
      <c r="ER4" s="149"/>
      <c r="ES4" s="149"/>
      <c r="ET4" s="149"/>
      <c r="EU4" s="149"/>
      <c r="EV4" s="149"/>
      <c r="EW4" s="149"/>
      <c r="EX4" s="149"/>
      <c r="EY4" s="149"/>
      <c r="EZ4" s="149"/>
      <c r="FA4" s="149"/>
      <c r="FB4" s="149"/>
      <c r="FC4" s="149"/>
      <c r="FD4" s="149"/>
      <c r="FE4" s="149"/>
      <c r="FF4" s="149"/>
      <c r="FG4" s="149"/>
      <c r="FH4" s="149"/>
      <c r="FI4" s="149"/>
      <c r="FJ4" s="149"/>
      <c r="FK4" s="149"/>
      <c r="FL4" s="149"/>
      <c r="FM4" s="149"/>
      <c r="FN4" s="149"/>
      <c r="FO4" s="149"/>
      <c r="FP4" s="149"/>
      <c r="FQ4" s="149"/>
      <c r="FR4" s="149"/>
      <c r="FS4" s="149"/>
      <c r="FT4" s="149"/>
      <c r="FU4" s="149"/>
      <c r="FV4" s="149"/>
      <c r="FW4" s="149"/>
      <c r="FX4" s="149"/>
      <c r="FY4" s="149"/>
      <c r="FZ4" s="149"/>
      <c r="GA4" s="149"/>
      <c r="GB4" s="149"/>
      <c r="GC4" s="149"/>
      <c r="GD4" s="149"/>
      <c r="GE4" s="149"/>
      <c r="GF4" s="149"/>
      <c r="GG4" s="149"/>
      <c r="GH4" s="149"/>
      <c r="GI4" s="149"/>
      <c r="GJ4" s="149"/>
      <c r="GK4" s="149"/>
      <c r="GL4" s="149"/>
      <c r="GM4" s="149"/>
      <c r="GN4" s="149"/>
      <c r="GO4" s="149"/>
      <c r="GP4" s="149"/>
      <c r="GQ4" s="149"/>
      <c r="GR4" s="149"/>
      <c r="GS4" s="149"/>
      <c r="GT4" s="149"/>
      <c r="GU4" s="149"/>
      <c r="GV4" s="149"/>
      <c r="GW4" s="149"/>
      <c r="GX4" s="149"/>
      <c r="GY4" s="149"/>
      <c r="GZ4" s="149"/>
      <c r="HA4" s="149"/>
      <c r="HB4" s="149"/>
      <c r="HC4" s="149"/>
      <c r="HD4" s="149"/>
      <c r="HE4" s="149"/>
      <c r="HF4" s="149"/>
      <c r="HG4" s="149"/>
      <c r="HH4" s="149"/>
      <c r="HI4" s="149"/>
      <c r="HJ4" s="149"/>
      <c r="HK4" s="149"/>
      <c r="HL4" s="149"/>
      <c r="HM4" s="149"/>
      <c r="HN4" s="149"/>
      <c r="HO4" s="149"/>
      <c r="HP4" s="149"/>
      <c r="HQ4" s="149"/>
      <c r="HR4" s="149"/>
      <c r="HS4" s="149"/>
      <c r="HT4" s="149"/>
      <c r="HU4" s="149"/>
      <c r="HV4" s="149"/>
      <c r="HW4" s="149"/>
      <c r="HX4" s="149"/>
      <c r="HY4" s="149"/>
      <c r="HZ4" s="149"/>
      <c r="IA4" s="149"/>
      <c r="IB4" s="149"/>
      <c r="IC4" s="149"/>
      <c r="ID4" s="149"/>
      <c r="IE4" s="149"/>
      <c r="IF4" s="149"/>
      <c r="IG4" s="149"/>
      <c r="IH4" s="149"/>
      <c r="II4" s="149"/>
      <c r="IJ4" s="149"/>
      <c r="IK4" s="149"/>
      <c r="IL4" s="149"/>
      <c r="IM4" s="149"/>
      <c r="IN4" s="149"/>
      <c r="IO4" s="149"/>
      <c r="IP4" s="149"/>
      <c r="IQ4" s="149"/>
      <c r="IR4" s="149"/>
      <c r="IS4" s="149"/>
      <c r="IT4" s="149"/>
      <c r="IU4" s="149"/>
      <c r="IV4" s="149"/>
      <c r="IW4" s="149"/>
      <c r="IX4" s="149"/>
      <c r="IY4" s="149"/>
    </row>
    <row r="5" spans="1:259" s="152" customFormat="1" ht="15" customHeight="1" x14ac:dyDescent="0.2">
      <c r="A5" s="149"/>
      <c r="B5" s="154" t="s">
        <v>3</v>
      </c>
      <c r="C5" s="154"/>
      <c r="D5" s="165">
        <f>'6.Change PH Exits'!D5</f>
        <v>0.41702127659574467</v>
      </c>
      <c r="E5" s="179"/>
      <c r="G5" s="112"/>
      <c r="H5" s="154" t="s">
        <v>3</v>
      </c>
      <c r="I5" s="154"/>
      <c r="J5" s="165">
        <f>'6.Change PH Exits'!J5</f>
        <v>0.55438596491228065</v>
      </c>
      <c r="K5" s="179"/>
      <c r="M5" s="112"/>
      <c r="N5" s="154" t="s">
        <v>3</v>
      </c>
      <c r="O5" s="170">
        <f>TRUNC('6.Change PH Exits'!O5,2)</f>
        <v>0.49</v>
      </c>
      <c r="P5" s="166" t="str">
        <f>IF(O5=Formulas!BY20,"",Formulas!BY20)</f>
        <v/>
      </c>
      <c r="Q5" s="171"/>
      <c r="R5" s="1"/>
      <c r="S5" s="1"/>
      <c r="T5" s="153"/>
      <c r="U5" s="153"/>
      <c r="V5" s="153"/>
      <c r="W5" s="153"/>
      <c r="X5" s="153"/>
      <c r="Y5" s="153"/>
      <c r="Z5" s="153"/>
      <c r="AA5" s="153"/>
      <c r="AB5" s="153"/>
      <c r="AC5" s="149"/>
      <c r="AD5" s="149"/>
      <c r="AE5" s="149"/>
      <c r="AF5" s="149"/>
      <c r="AG5" s="149"/>
      <c r="AH5" s="149"/>
      <c r="AI5" s="149"/>
      <c r="AJ5" s="149"/>
      <c r="AK5" s="149"/>
      <c r="AL5" s="149"/>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c r="BU5" s="149"/>
      <c r="BV5" s="149"/>
      <c r="BW5" s="149"/>
      <c r="BX5" s="149"/>
      <c r="BY5" s="149"/>
      <c r="BZ5" s="149"/>
      <c r="CA5" s="149"/>
      <c r="CB5" s="149"/>
      <c r="CC5" s="149"/>
      <c r="CD5" s="149"/>
      <c r="CE5" s="149"/>
      <c r="CF5" s="149"/>
      <c r="CG5" s="149"/>
      <c r="CH5" s="149"/>
      <c r="CI5" s="149"/>
      <c r="CJ5" s="149"/>
      <c r="CK5" s="149"/>
      <c r="CL5" s="149"/>
      <c r="CM5" s="149"/>
      <c r="CN5" s="149"/>
      <c r="CO5" s="149"/>
      <c r="CP5" s="149"/>
      <c r="CQ5" s="149"/>
      <c r="CR5" s="149"/>
      <c r="CS5" s="149"/>
      <c r="CT5" s="149"/>
      <c r="CU5" s="149"/>
      <c r="CV5" s="149"/>
      <c r="CW5" s="149"/>
      <c r="CX5" s="149"/>
      <c r="CY5" s="149"/>
      <c r="CZ5" s="149"/>
      <c r="DA5" s="149"/>
      <c r="DB5" s="149"/>
      <c r="DC5" s="149"/>
      <c r="DD5" s="149"/>
      <c r="DE5" s="149"/>
      <c r="DF5" s="149"/>
      <c r="DG5" s="149"/>
      <c r="DH5" s="149"/>
      <c r="DI5" s="149"/>
      <c r="DJ5" s="149"/>
      <c r="DK5" s="149"/>
      <c r="DL5" s="149"/>
      <c r="DM5" s="149"/>
      <c r="DN5" s="149"/>
      <c r="DO5" s="149"/>
      <c r="DP5" s="149"/>
      <c r="DQ5" s="149"/>
      <c r="DR5" s="149"/>
      <c r="DS5" s="149"/>
      <c r="DT5" s="149"/>
      <c r="DU5" s="149"/>
      <c r="DV5" s="149"/>
      <c r="DW5" s="149"/>
      <c r="DX5" s="149"/>
      <c r="DY5" s="149"/>
      <c r="DZ5" s="149"/>
      <c r="EA5" s="149"/>
      <c r="EB5" s="149"/>
      <c r="EC5" s="149"/>
      <c r="ED5" s="149"/>
      <c r="EE5" s="149"/>
      <c r="EF5" s="149"/>
      <c r="EG5" s="149"/>
      <c r="EH5" s="149"/>
      <c r="EI5" s="149"/>
      <c r="EJ5" s="149"/>
      <c r="EK5" s="149"/>
      <c r="EL5" s="149"/>
      <c r="EM5" s="149"/>
      <c r="EN5" s="149"/>
      <c r="EO5" s="149"/>
      <c r="EP5" s="149"/>
      <c r="EQ5" s="149"/>
      <c r="ER5" s="149"/>
      <c r="ES5" s="149"/>
      <c r="ET5" s="149"/>
      <c r="EU5" s="149"/>
      <c r="EV5" s="149"/>
      <c r="EW5" s="149"/>
      <c r="EX5" s="149"/>
      <c r="EY5" s="149"/>
      <c r="EZ5" s="149"/>
      <c r="FA5" s="149"/>
      <c r="FB5" s="149"/>
      <c r="FC5" s="149"/>
      <c r="FD5" s="149"/>
      <c r="FE5" s="149"/>
      <c r="FF5" s="149"/>
      <c r="FG5" s="149"/>
      <c r="FH5" s="149"/>
      <c r="FI5" s="149"/>
      <c r="FJ5" s="149"/>
      <c r="FK5" s="149"/>
      <c r="FL5" s="149"/>
      <c r="FM5" s="149"/>
      <c r="FN5" s="149"/>
      <c r="FO5" s="149"/>
      <c r="FP5" s="149"/>
      <c r="FQ5" s="149"/>
      <c r="FR5" s="149"/>
      <c r="FS5" s="149"/>
      <c r="FT5" s="149"/>
      <c r="FU5" s="149"/>
      <c r="FV5" s="149"/>
      <c r="FW5" s="149"/>
      <c r="FX5" s="149"/>
      <c r="FY5" s="149"/>
      <c r="FZ5" s="149"/>
      <c r="GA5" s="149"/>
      <c r="GB5" s="149"/>
      <c r="GC5" s="149"/>
      <c r="GD5" s="149"/>
      <c r="GE5" s="149"/>
      <c r="GF5" s="149"/>
      <c r="GG5" s="149"/>
      <c r="GH5" s="149"/>
      <c r="GI5" s="149"/>
      <c r="GJ5" s="149"/>
      <c r="GK5" s="149"/>
      <c r="GL5" s="149"/>
      <c r="GM5" s="149"/>
      <c r="GN5" s="149"/>
      <c r="GO5" s="149"/>
      <c r="GP5" s="149"/>
      <c r="GQ5" s="149"/>
      <c r="GR5" s="149"/>
      <c r="GS5" s="149"/>
      <c r="GT5" s="149"/>
      <c r="GU5" s="149"/>
      <c r="GV5" s="149"/>
      <c r="GW5" s="149"/>
      <c r="GX5" s="149"/>
      <c r="GY5" s="149"/>
      <c r="GZ5" s="149"/>
      <c r="HA5" s="149"/>
      <c r="HB5" s="149"/>
      <c r="HC5" s="149"/>
      <c r="HD5" s="149"/>
      <c r="HE5" s="149"/>
      <c r="HF5" s="149"/>
      <c r="HG5" s="149"/>
      <c r="HH5" s="149"/>
      <c r="HI5" s="149"/>
      <c r="HJ5" s="149"/>
      <c r="HK5" s="149"/>
      <c r="HL5" s="149"/>
      <c r="HM5" s="149"/>
      <c r="HN5" s="149"/>
      <c r="HO5" s="149"/>
      <c r="HP5" s="149"/>
      <c r="HQ5" s="149"/>
      <c r="HR5" s="149"/>
      <c r="HS5" s="149"/>
      <c r="HT5" s="149"/>
      <c r="HU5" s="149"/>
      <c r="HV5" s="149"/>
      <c r="HW5" s="149"/>
      <c r="HX5" s="149"/>
      <c r="HY5" s="149"/>
      <c r="HZ5" s="149"/>
      <c r="IA5" s="149"/>
      <c r="IB5" s="149"/>
      <c r="IC5" s="149"/>
      <c r="ID5" s="149"/>
      <c r="IE5" s="149"/>
      <c r="IF5" s="149"/>
      <c r="IG5" s="149"/>
      <c r="IH5" s="149"/>
      <c r="II5" s="149"/>
      <c r="IJ5" s="149"/>
      <c r="IK5" s="149"/>
      <c r="IL5" s="149"/>
      <c r="IM5" s="149"/>
      <c r="IN5" s="149"/>
      <c r="IO5" s="149"/>
      <c r="IP5" s="149"/>
      <c r="IQ5" s="149"/>
      <c r="IR5" s="149"/>
      <c r="IS5" s="149"/>
      <c r="IT5" s="149"/>
      <c r="IU5" s="149"/>
      <c r="IV5" s="149"/>
      <c r="IW5" s="149"/>
      <c r="IX5" s="149"/>
      <c r="IY5" s="149"/>
    </row>
    <row r="6" spans="1:259" s="152" customFormat="1" ht="15" customHeight="1" x14ac:dyDescent="0.2">
      <c r="A6" s="149"/>
      <c r="B6" s="154" t="s">
        <v>1</v>
      </c>
      <c r="C6" s="154"/>
      <c r="D6" s="165">
        <f>'6.Change PH Exits'!D6</f>
        <v>0.7466666666666667</v>
      </c>
      <c r="E6" s="179"/>
      <c r="G6" s="112"/>
      <c r="H6" s="154" t="s">
        <v>1</v>
      </c>
      <c r="I6" s="154"/>
      <c r="J6" s="165">
        <f>'6.Change PH Exits'!J6</f>
        <v>0.8545454545454545</v>
      </c>
      <c r="K6" s="179"/>
      <c r="M6" s="112"/>
      <c r="N6" s="154" t="s">
        <v>1</v>
      </c>
      <c r="O6" s="170">
        <f>TRUNC('6.Change PH Exits'!O6,2)</f>
        <v>0.81</v>
      </c>
      <c r="P6" s="166" t="str">
        <f>IF(O6=Formulas!BY21,"",Formulas!BY21)</f>
        <v/>
      </c>
      <c r="R6" s="1"/>
      <c r="S6" s="1"/>
      <c r="T6" s="153"/>
      <c r="U6" s="153"/>
      <c r="V6" s="153"/>
      <c r="W6" s="153"/>
      <c r="X6" s="153"/>
      <c r="Y6" s="153"/>
      <c r="Z6" s="153"/>
      <c r="AA6" s="153"/>
      <c r="AB6" s="153"/>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row>
    <row r="7" spans="1:259" s="152" customFormat="1" ht="15" customHeight="1" x14ac:dyDescent="0.2">
      <c r="A7" s="149"/>
      <c r="B7" s="154"/>
      <c r="C7" s="154"/>
      <c r="D7"/>
      <c r="E7"/>
      <c r="G7" s="112"/>
      <c r="H7" s="154"/>
      <c r="I7" s="154"/>
      <c r="J7"/>
      <c r="K7"/>
      <c r="M7" s="112"/>
      <c r="N7" s="154"/>
      <c r="O7"/>
      <c r="P7"/>
      <c r="R7" s="1"/>
      <c r="S7" s="1"/>
      <c r="T7" s="153"/>
      <c r="U7" s="153"/>
      <c r="V7" s="153"/>
      <c r="W7" s="153"/>
      <c r="X7" s="153"/>
      <c r="Y7" s="153"/>
      <c r="Z7" s="153"/>
      <c r="AA7" s="153"/>
      <c r="AB7" s="153"/>
      <c r="AC7" s="149"/>
      <c r="AD7" s="149"/>
      <c r="AE7" s="149"/>
      <c r="AF7" s="149"/>
      <c r="AG7" s="149"/>
      <c r="AH7" s="149"/>
      <c r="AI7" s="149"/>
      <c r="AJ7" s="149"/>
      <c r="AK7" s="149"/>
      <c r="AL7" s="149"/>
      <c r="AM7" s="149"/>
      <c r="AN7" s="149"/>
      <c r="AO7" s="149"/>
      <c r="AP7" s="149"/>
      <c r="AQ7" s="149"/>
      <c r="AR7" s="149"/>
      <c r="AS7" s="149"/>
      <c r="AT7" s="149"/>
      <c r="AU7" s="149"/>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49"/>
      <c r="CN7" s="149"/>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49"/>
      <c r="EG7" s="149"/>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49"/>
      <c r="FZ7" s="149"/>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49"/>
      <c r="HS7" s="149"/>
      <c r="HT7" s="149"/>
      <c r="HU7" s="149"/>
      <c r="HV7" s="149"/>
      <c r="HW7" s="149"/>
      <c r="HX7" s="149"/>
      <c r="HY7" s="149"/>
      <c r="HZ7" s="149"/>
      <c r="IA7" s="149"/>
      <c r="IB7" s="149"/>
      <c r="IC7" s="149"/>
      <c r="ID7" s="149"/>
      <c r="IE7" s="149"/>
      <c r="IF7" s="149"/>
      <c r="IG7" s="149"/>
      <c r="IH7" s="149"/>
      <c r="II7" s="149"/>
      <c r="IJ7" s="149"/>
      <c r="IK7" s="149"/>
      <c r="IL7" s="149"/>
      <c r="IM7" s="149"/>
      <c r="IN7" s="149"/>
      <c r="IO7" s="149"/>
      <c r="IP7" s="149"/>
      <c r="IQ7" s="149"/>
      <c r="IR7" s="149"/>
      <c r="IS7" s="149"/>
      <c r="IT7" s="149"/>
      <c r="IU7" s="149"/>
      <c r="IV7" s="149"/>
      <c r="IW7" s="149"/>
      <c r="IX7" s="149"/>
      <c r="IY7" s="149"/>
    </row>
    <row r="8" spans="1:259" s="152" customFormat="1" ht="15" customHeight="1" x14ac:dyDescent="0.2">
      <c r="A8" s="149"/>
      <c r="B8" s="150"/>
      <c r="C8" s="150"/>
      <c r="D8" s="151" t="s">
        <v>7</v>
      </c>
      <c r="E8" s="151" t="s">
        <v>8</v>
      </c>
      <c r="F8" s="150"/>
      <c r="G8" s="112"/>
      <c r="H8" s="150"/>
      <c r="I8" s="150"/>
      <c r="J8" s="151" t="s">
        <v>7</v>
      </c>
      <c r="K8" s="151" t="s">
        <v>8</v>
      </c>
      <c r="L8" s="150"/>
      <c r="M8" s="112"/>
      <c r="N8" s="150"/>
      <c r="O8" s="151" t="s">
        <v>7</v>
      </c>
      <c r="P8" s="151" t="s">
        <v>8</v>
      </c>
      <c r="Q8" s="150"/>
      <c r="R8" s="1"/>
      <c r="S8" s="1"/>
      <c r="T8" s="153"/>
      <c r="U8" s="153"/>
      <c r="V8" s="153"/>
      <c r="W8" s="153"/>
      <c r="X8" s="153"/>
      <c r="Y8" s="153"/>
      <c r="Z8" s="153"/>
      <c r="AA8" s="153"/>
      <c r="AB8" s="153"/>
      <c r="AC8" s="149"/>
      <c r="AD8" s="149"/>
      <c r="AE8" s="149"/>
      <c r="AF8" s="149"/>
      <c r="AG8" s="149"/>
      <c r="AH8" s="149"/>
      <c r="AI8" s="149"/>
      <c r="AJ8" s="149"/>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149"/>
      <c r="BK8" s="149"/>
      <c r="BL8" s="149"/>
      <c r="BM8" s="149"/>
      <c r="BN8" s="149"/>
      <c r="BO8" s="149"/>
      <c r="BP8" s="149"/>
      <c r="BQ8" s="149"/>
      <c r="BR8" s="149"/>
      <c r="BS8" s="149"/>
      <c r="BT8" s="149"/>
      <c r="BU8" s="149"/>
      <c r="BV8" s="149"/>
      <c r="BW8" s="149"/>
      <c r="BX8" s="149"/>
      <c r="BY8" s="149"/>
      <c r="BZ8" s="149"/>
      <c r="CA8" s="149"/>
      <c r="CB8" s="149"/>
      <c r="CC8" s="149"/>
      <c r="CD8" s="149"/>
      <c r="CE8" s="149"/>
      <c r="CF8" s="149"/>
      <c r="CG8" s="149"/>
      <c r="CH8" s="149"/>
      <c r="CI8" s="149"/>
      <c r="CJ8" s="149"/>
      <c r="CK8" s="149"/>
      <c r="CL8" s="149"/>
      <c r="CM8" s="149"/>
      <c r="CN8" s="149"/>
      <c r="CO8" s="149"/>
      <c r="CP8" s="149"/>
      <c r="CQ8" s="149"/>
      <c r="CR8" s="149"/>
      <c r="CS8" s="149"/>
      <c r="CT8" s="149"/>
      <c r="CU8" s="149"/>
      <c r="CV8" s="149"/>
      <c r="CW8" s="149"/>
      <c r="CX8" s="149"/>
      <c r="CY8" s="149"/>
      <c r="CZ8" s="149"/>
      <c r="DA8" s="149"/>
      <c r="DB8" s="149"/>
      <c r="DC8" s="149"/>
      <c r="DD8" s="149"/>
      <c r="DE8" s="149"/>
      <c r="DF8" s="149"/>
      <c r="DG8" s="149"/>
      <c r="DH8" s="149"/>
      <c r="DI8" s="149"/>
      <c r="DJ8" s="149"/>
      <c r="DK8" s="149"/>
      <c r="DL8" s="149"/>
      <c r="DM8" s="149"/>
      <c r="DN8" s="149"/>
      <c r="DO8" s="149"/>
      <c r="DP8" s="149"/>
      <c r="DQ8" s="149"/>
      <c r="DR8" s="149"/>
      <c r="DS8" s="149"/>
      <c r="DT8" s="149"/>
      <c r="DU8" s="149"/>
      <c r="DV8" s="149"/>
      <c r="DW8" s="149"/>
      <c r="DX8" s="149"/>
      <c r="DY8" s="149"/>
      <c r="DZ8" s="149"/>
      <c r="EA8" s="149"/>
      <c r="EB8" s="149"/>
      <c r="EC8" s="149"/>
      <c r="ED8" s="149"/>
      <c r="EE8" s="149"/>
      <c r="EF8" s="149"/>
      <c r="EG8" s="149"/>
      <c r="EH8" s="149"/>
      <c r="EI8" s="149"/>
      <c r="EJ8" s="149"/>
      <c r="EK8" s="149"/>
      <c r="EL8" s="149"/>
      <c r="EM8" s="149"/>
      <c r="EN8" s="149"/>
      <c r="EO8" s="149"/>
      <c r="EP8" s="149"/>
      <c r="EQ8" s="149"/>
      <c r="ER8" s="149"/>
      <c r="ES8" s="149"/>
      <c r="ET8" s="149"/>
      <c r="EU8" s="149"/>
      <c r="EV8" s="149"/>
      <c r="EW8" s="149"/>
      <c r="EX8" s="149"/>
      <c r="EY8" s="149"/>
      <c r="EZ8" s="149"/>
      <c r="FA8" s="149"/>
      <c r="FB8" s="149"/>
      <c r="FC8" s="149"/>
      <c r="FD8" s="149"/>
      <c r="FE8" s="149"/>
      <c r="FF8" s="149"/>
      <c r="FG8" s="149"/>
      <c r="FH8" s="149"/>
      <c r="FI8" s="149"/>
      <c r="FJ8" s="149"/>
      <c r="FK8" s="149"/>
      <c r="FL8" s="149"/>
      <c r="FM8" s="149"/>
      <c r="FN8" s="149"/>
      <c r="FO8" s="149"/>
      <c r="FP8" s="149"/>
      <c r="FQ8" s="149"/>
      <c r="FR8" s="149"/>
      <c r="FS8" s="149"/>
      <c r="FT8" s="149"/>
      <c r="FU8" s="149"/>
      <c r="FV8" s="149"/>
      <c r="FW8" s="149"/>
      <c r="FX8" s="149"/>
      <c r="FY8" s="149"/>
      <c r="FZ8" s="149"/>
      <c r="GA8" s="149"/>
      <c r="GB8" s="149"/>
      <c r="GC8" s="149"/>
      <c r="GD8" s="149"/>
      <c r="GE8" s="149"/>
      <c r="GF8" s="149"/>
      <c r="GG8" s="149"/>
      <c r="GH8" s="149"/>
      <c r="GI8" s="149"/>
      <c r="GJ8" s="149"/>
      <c r="GK8" s="149"/>
      <c r="GL8" s="149"/>
      <c r="GM8" s="149"/>
      <c r="GN8" s="149"/>
      <c r="GO8" s="149"/>
      <c r="GP8" s="149"/>
      <c r="GQ8" s="149"/>
      <c r="GR8" s="149"/>
      <c r="GS8" s="149"/>
      <c r="GT8" s="149"/>
      <c r="GU8" s="149"/>
      <c r="GV8" s="149"/>
      <c r="GW8" s="149"/>
      <c r="GX8" s="149"/>
      <c r="GY8" s="149"/>
      <c r="GZ8" s="149"/>
      <c r="HA8" s="149"/>
      <c r="HB8" s="149"/>
      <c r="HC8" s="149"/>
      <c r="HD8" s="149"/>
      <c r="HE8" s="149"/>
      <c r="HF8" s="149"/>
      <c r="HG8" s="149"/>
      <c r="HH8" s="149"/>
      <c r="HI8" s="149"/>
      <c r="HJ8" s="149"/>
      <c r="HK8" s="149"/>
      <c r="HL8" s="149"/>
      <c r="HM8" s="149"/>
      <c r="HN8" s="149"/>
      <c r="HO8" s="149"/>
      <c r="HP8" s="149"/>
      <c r="HQ8" s="149"/>
      <c r="HR8" s="149"/>
      <c r="HS8" s="149"/>
      <c r="HT8" s="149"/>
      <c r="HU8" s="149"/>
      <c r="HV8" s="149"/>
      <c r="HW8" s="149"/>
      <c r="HX8" s="149"/>
      <c r="HY8" s="149"/>
      <c r="HZ8" s="149"/>
      <c r="IA8" s="149"/>
      <c r="IB8" s="149"/>
      <c r="IC8" s="149"/>
      <c r="ID8" s="149"/>
      <c r="IE8" s="149"/>
      <c r="IF8" s="149"/>
      <c r="IG8" s="149"/>
      <c r="IH8" s="149"/>
      <c r="II8" s="149"/>
      <c r="IJ8" s="149"/>
      <c r="IK8" s="149"/>
      <c r="IL8" s="149"/>
      <c r="IM8" s="149"/>
      <c r="IN8" s="149"/>
      <c r="IO8" s="149"/>
      <c r="IP8" s="149"/>
      <c r="IQ8" s="149"/>
      <c r="IR8" s="149"/>
      <c r="IS8" s="149"/>
      <c r="IT8" s="149"/>
      <c r="IU8" s="149"/>
      <c r="IV8" s="149"/>
      <c r="IW8" s="149"/>
      <c r="IX8" s="149"/>
      <c r="IY8" s="149"/>
    </row>
    <row r="9" spans="1:259" s="152" customFormat="1" ht="15" customHeight="1" x14ac:dyDescent="0.2">
      <c r="A9" s="149"/>
      <c r="B9" s="154" t="s">
        <v>4</v>
      </c>
      <c r="C9" s="154"/>
      <c r="D9" s="155">
        <f>'7.Change LOS'!D4</f>
        <v>47.096774193548384</v>
      </c>
      <c r="E9" s="180"/>
      <c r="F9" s="19"/>
      <c r="G9" s="112"/>
      <c r="H9" s="154" t="s">
        <v>4</v>
      </c>
      <c r="I9" s="154"/>
      <c r="J9" s="155">
        <f>'7.Change LOS'!J4</f>
        <v>76.395348837209298</v>
      </c>
      <c r="K9" s="180"/>
      <c r="L9" s="19"/>
      <c r="M9" s="112"/>
      <c r="N9" s="154" t="s">
        <v>4</v>
      </c>
      <c r="O9" s="155">
        <f>'7.Change LOS'!O4</f>
        <v>53.459595959595958</v>
      </c>
      <c r="P9" s="156">
        <f>Formulas!BX19</f>
        <v>53.459595959595951</v>
      </c>
      <c r="Q9" s="19"/>
      <c r="R9" s="1"/>
      <c r="S9" s="1"/>
      <c r="T9" s="153"/>
      <c r="U9" s="153"/>
      <c r="V9" s="153"/>
      <c r="W9" s="153"/>
      <c r="X9" s="153"/>
      <c r="Y9" s="153"/>
      <c r="Z9" s="153"/>
      <c r="AA9" s="153"/>
      <c r="AB9" s="153"/>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49"/>
      <c r="CN9" s="149"/>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49"/>
      <c r="EG9" s="149"/>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49"/>
      <c r="FZ9" s="149"/>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49"/>
      <c r="HS9" s="149"/>
      <c r="HT9" s="149"/>
      <c r="HU9" s="149"/>
      <c r="HV9" s="149"/>
      <c r="HW9" s="149"/>
      <c r="HX9" s="149"/>
      <c r="HY9" s="149"/>
      <c r="HZ9" s="149"/>
      <c r="IA9" s="149"/>
      <c r="IB9" s="149"/>
      <c r="IC9" s="149"/>
      <c r="ID9" s="149"/>
      <c r="IE9" s="149"/>
      <c r="IF9" s="149"/>
      <c r="IG9" s="149"/>
      <c r="IH9" s="149"/>
      <c r="II9" s="149"/>
      <c r="IJ9" s="149"/>
      <c r="IK9" s="149"/>
      <c r="IL9" s="149"/>
      <c r="IM9" s="149"/>
      <c r="IN9" s="149"/>
      <c r="IO9" s="149"/>
      <c r="IP9" s="149"/>
      <c r="IQ9" s="149"/>
      <c r="IR9" s="149"/>
      <c r="IS9" s="149"/>
      <c r="IT9" s="149"/>
      <c r="IU9" s="149"/>
      <c r="IV9" s="149"/>
      <c r="IW9" s="149"/>
      <c r="IX9" s="149"/>
      <c r="IY9" s="149"/>
    </row>
    <row r="10" spans="1:259" s="152" customFormat="1" ht="15" customHeight="1" x14ac:dyDescent="0.2">
      <c r="A10" s="149"/>
      <c r="B10" s="154" t="s">
        <v>3</v>
      </c>
      <c r="C10" s="154"/>
      <c r="D10" s="155">
        <f>'7.Change LOS'!D5</f>
        <v>264.04255319148939</v>
      </c>
      <c r="E10" s="180"/>
      <c r="F10" s="19"/>
      <c r="G10" s="112"/>
      <c r="H10" s="154" t="s">
        <v>3</v>
      </c>
      <c r="I10" s="154"/>
      <c r="J10" s="155">
        <f>'7.Change LOS'!J5</f>
        <v>307.36842105263156</v>
      </c>
      <c r="K10" s="180"/>
      <c r="L10" s="19"/>
      <c r="M10" s="112"/>
      <c r="N10" s="154" t="s">
        <v>3</v>
      </c>
      <c r="O10" s="155">
        <f>'7.Change LOS'!O5</f>
        <v>287.78846153846155</v>
      </c>
      <c r="P10" s="156">
        <f>Formulas!BX20</f>
        <v>287.78846153846155</v>
      </c>
      <c r="Q10" s="19"/>
      <c r="R10" s="1"/>
      <c r="S10" s="1"/>
      <c r="T10" s="153"/>
      <c r="U10" s="153"/>
      <c r="V10" s="153"/>
      <c r="W10" s="153"/>
      <c r="X10" s="153"/>
      <c r="Y10" s="153"/>
      <c r="Z10" s="153"/>
      <c r="AA10" s="153"/>
      <c r="AB10" s="153"/>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49"/>
      <c r="DY10" s="149"/>
      <c r="DZ10" s="149"/>
      <c r="EA10" s="149"/>
      <c r="EB10" s="149"/>
      <c r="EC10" s="149"/>
      <c r="ED10" s="149"/>
      <c r="EE10" s="149"/>
      <c r="EF10" s="149"/>
      <c r="EG10" s="149"/>
      <c r="EH10" s="149"/>
      <c r="EI10" s="149"/>
      <c r="EJ10" s="149"/>
      <c r="EK10" s="149"/>
      <c r="EL10" s="149"/>
      <c r="EM10" s="149"/>
      <c r="EN10" s="149"/>
      <c r="EO10" s="149"/>
      <c r="EP10" s="149"/>
      <c r="EQ10" s="149"/>
      <c r="ER10" s="149"/>
      <c r="ES10" s="149"/>
      <c r="ET10" s="149"/>
      <c r="EU10" s="149"/>
      <c r="EV10" s="149"/>
      <c r="EW10" s="149"/>
      <c r="EX10" s="149"/>
      <c r="EY10" s="149"/>
      <c r="EZ10" s="149"/>
      <c r="FA10" s="149"/>
      <c r="FB10" s="149"/>
      <c r="FC10" s="149"/>
      <c r="FD10" s="149"/>
      <c r="FE10" s="149"/>
      <c r="FF10" s="149"/>
      <c r="FG10" s="149"/>
      <c r="FH10" s="149"/>
      <c r="FI10" s="149"/>
      <c r="FJ10" s="149"/>
      <c r="FK10" s="149"/>
      <c r="FL10" s="149"/>
      <c r="FM10" s="149"/>
      <c r="FN10" s="149"/>
      <c r="FO10" s="149"/>
      <c r="FP10" s="149"/>
      <c r="FQ10" s="149"/>
      <c r="FR10" s="149"/>
      <c r="FS10" s="149"/>
      <c r="FT10" s="149"/>
      <c r="FU10" s="149"/>
      <c r="FV10" s="149"/>
      <c r="FW10" s="149"/>
      <c r="FX10" s="149"/>
      <c r="FY10" s="149"/>
      <c r="FZ10" s="149"/>
      <c r="GA10" s="149"/>
      <c r="GB10" s="149"/>
      <c r="GC10" s="149"/>
      <c r="GD10" s="149"/>
      <c r="GE10" s="149"/>
      <c r="GF10" s="149"/>
      <c r="GG10" s="149"/>
      <c r="GH10" s="149"/>
      <c r="GI10" s="149"/>
      <c r="GJ10" s="149"/>
      <c r="GK10" s="149"/>
      <c r="GL10" s="149"/>
      <c r="GM10" s="149"/>
      <c r="GN10" s="149"/>
      <c r="GO10" s="149"/>
      <c r="GP10" s="149"/>
      <c r="GQ10" s="149"/>
      <c r="GR10" s="149"/>
      <c r="GS10" s="149"/>
      <c r="GT10" s="149"/>
      <c r="GU10" s="149"/>
      <c r="GV10" s="149"/>
      <c r="GW10" s="149"/>
      <c r="GX10" s="149"/>
      <c r="GY10" s="149"/>
      <c r="GZ10" s="149"/>
      <c r="HA10" s="149"/>
      <c r="HB10" s="149"/>
      <c r="HC10" s="149"/>
      <c r="HD10" s="149"/>
      <c r="HE10" s="149"/>
      <c r="HF10" s="149"/>
      <c r="HG10" s="149"/>
      <c r="HH10" s="149"/>
      <c r="HI10" s="149"/>
      <c r="HJ10" s="149"/>
      <c r="HK10" s="149"/>
      <c r="HL10" s="149"/>
      <c r="HM10" s="149"/>
      <c r="HN10" s="149"/>
      <c r="HO10" s="149"/>
      <c r="HP10" s="149"/>
      <c r="HQ10" s="149"/>
      <c r="HR10" s="149"/>
      <c r="HS10" s="149"/>
      <c r="HT10" s="149"/>
      <c r="HU10" s="149"/>
      <c r="HV10" s="149"/>
      <c r="HW10" s="149"/>
      <c r="HX10" s="149"/>
      <c r="HY10" s="149"/>
      <c r="HZ10" s="149"/>
      <c r="IA10" s="149"/>
      <c r="IB10" s="149"/>
      <c r="IC10" s="149"/>
      <c r="ID10" s="149"/>
      <c r="IE10" s="149"/>
      <c r="IF10" s="149"/>
      <c r="IG10" s="149"/>
      <c r="IH10" s="149"/>
      <c r="II10" s="149"/>
      <c r="IJ10" s="149"/>
      <c r="IK10" s="149"/>
      <c r="IL10" s="149"/>
      <c r="IM10" s="149"/>
      <c r="IN10" s="149"/>
      <c r="IO10" s="149"/>
      <c r="IP10" s="149"/>
      <c r="IQ10" s="149"/>
      <c r="IR10" s="149"/>
      <c r="IS10" s="149"/>
      <c r="IT10" s="149"/>
      <c r="IU10" s="149"/>
      <c r="IV10" s="149"/>
      <c r="IW10" s="149"/>
      <c r="IX10" s="149"/>
      <c r="IY10" s="149"/>
    </row>
    <row r="11" spans="1:259" s="152" customFormat="1" ht="15" customHeight="1" x14ac:dyDescent="0.2">
      <c r="A11" s="149"/>
      <c r="B11" s="154" t="s">
        <v>1</v>
      </c>
      <c r="C11" s="154"/>
      <c r="D11" s="155">
        <f>'7.Change LOS'!D6</f>
        <v>121.66666666666667</v>
      </c>
      <c r="E11" s="180"/>
      <c r="F11" s="19"/>
      <c r="G11" s="112"/>
      <c r="H11" s="154" t="s">
        <v>1</v>
      </c>
      <c r="I11" s="154"/>
      <c r="J11" s="155">
        <f>'7.Change LOS'!J6</f>
        <v>99.545454545454547</v>
      </c>
      <c r="K11" s="180"/>
      <c r="L11" s="19"/>
      <c r="M11" s="112"/>
      <c r="N11" s="154" t="s">
        <v>1</v>
      </c>
      <c r="O11" s="155">
        <f>'7.Change LOS'!O6</f>
        <v>107.35294117647059</v>
      </c>
      <c r="P11" s="156">
        <f>Formulas!BX21</f>
        <v>107.35294117647059</v>
      </c>
      <c r="Q11" s="19"/>
      <c r="R11" s="1"/>
      <c r="S11" s="1"/>
      <c r="T11" s="153"/>
      <c r="U11" s="153"/>
      <c r="V11" s="153"/>
      <c r="W11" s="153"/>
      <c r="X11" s="153"/>
      <c r="Y11" s="153"/>
      <c r="Z11" s="153"/>
      <c r="AA11" s="153"/>
      <c r="AB11" s="153"/>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49"/>
      <c r="CN11" s="149"/>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49"/>
      <c r="EG11" s="149"/>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49"/>
      <c r="FZ11" s="149"/>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49"/>
      <c r="HS11" s="149"/>
      <c r="HT11" s="149"/>
      <c r="HU11" s="149"/>
      <c r="HV11" s="149"/>
      <c r="HW11" s="149"/>
      <c r="HX11" s="149"/>
      <c r="HY11" s="149"/>
      <c r="HZ11" s="149"/>
      <c r="IA11" s="149"/>
      <c r="IB11" s="149"/>
      <c r="IC11" s="149"/>
      <c r="ID11" s="149"/>
      <c r="IE11" s="149"/>
      <c r="IF11" s="149"/>
      <c r="IG11" s="149"/>
      <c r="IH11" s="149"/>
      <c r="II11" s="149"/>
      <c r="IJ11" s="149"/>
      <c r="IK11" s="149"/>
      <c r="IL11" s="149"/>
      <c r="IM11" s="149"/>
      <c r="IN11" s="149"/>
      <c r="IO11" s="149"/>
      <c r="IP11" s="149"/>
      <c r="IQ11" s="149"/>
      <c r="IR11" s="149"/>
      <c r="IS11" s="149"/>
      <c r="IT11" s="149"/>
      <c r="IU11" s="149"/>
      <c r="IV11" s="149"/>
      <c r="IW11" s="149"/>
      <c r="IX11" s="149"/>
      <c r="IY11" s="149"/>
    </row>
    <row r="12" spans="1:259" s="152" customFormat="1" ht="15" customHeight="1" x14ac:dyDescent="0.2">
      <c r="A12" s="149"/>
      <c r="B12" s="149"/>
      <c r="C12" s="149"/>
      <c r="D12" s="149"/>
      <c r="E12" s="149"/>
      <c r="F12" s="149"/>
      <c r="G12" s="112"/>
      <c r="H12" s="149"/>
      <c r="I12" s="149"/>
      <c r="J12" s="149"/>
      <c r="K12" s="149"/>
      <c r="L12" s="149"/>
      <c r="M12" s="112"/>
      <c r="N12" s="149"/>
      <c r="O12" s="149"/>
      <c r="P12" s="149"/>
      <c r="Q12" s="149"/>
      <c r="R12" s="1"/>
      <c r="S12" s="1"/>
      <c r="T12" s="153"/>
      <c r="U12" s="153"/>
      <c r="V12" s="153"/>
      <c r="W12" s="153"/>
      <c r="X12" s="153"/>
      <c r="Y12" s="153"/>
      <c r="Z12" s="153"/>
      <c r="AA12" s="153"/>
      <c r="AB12" s="153"/>
      <c r="AC12" s="149"/>
      <c r="AD12" s="149"/>
      <c r="AE12" s="149"/>
      <c r="AF12" s="149"/>
      <c r="AG12" s="149"/>
      <c r="AH12" s="149"/>
      <c r="AI12" s="149"/>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149"/>
      <c r="BT12" s="149"/>
      <c r="BU12" s="149"/>
      <c r="BV12" s="149"/>
      <c r="BW12" s="149"/>
      <c r="BX12" s="149"/>
      <c r="BY12" s="149"/>
      <c r="BZ12" s="149"/>
      <c r="CA12" s="149"/>
      <c r="CB12" s="149"/>
      <c r="CC12" s="149"/>
      <c r="CD12" s="149"/>
      <c r="CE12" s="149"/>
      <c r="CF12" s="149"/>
      <c r="CG12" s="149"/>
      <c r="CH12" s="149"/>
      <c r="CI12" s="149"/>
      <c r="CJ12" s="149"/>
      <c r="CK12" s="149"/>
      <c r="CL12" s="149"/>
      <c r="CM12" s="149"/>
      <c r="CN12" s="149"/>
      <c r="CO12" s="149"/>
      <c r="CP12" s="149"/>
      <c r="CQ12" s="149"/>
      <c r="CR12" s="149"/>
      <c r="CS12" s="149"/>
      <c r="CT12" s="149"/>
      <c r="CU12" s="149"/>
      <c r="CV12" s="149"/>
      <c r="CW12" s="149"/>
      <c r="CX12" s="149"/>
      <c r="CY12" s="149"/>
      <c r="CZ12" s="149"/>
      <c r="DA12" s="149"/>
      <c r="DB12" s="149"/>
      <c r="DC12" s="149"/>
      <c r="DD12" s="149"/>
      <c r="DE12" s="149"/>
      <c r="DF12" s="149"/>
      <c r="DG12" s="149"/>
      <c r="DH12" s="149"/>
      <c r="DI12" s="149"/>
      <c r="DJ12" s="149"/>
      <c r="DK12" s="149"/>
      <c r="DL12" s="149"/>
      <c r="DM12" s="149"/>
      <c r="DN12" s="149"/>
      <c r="DO12" s="149"/>
      <c r="DP12" s="149"/>
      <c r="DQ12" s="149"/>
      <c r="DR12" s="149"/>
      <c r="DS12" s="149"/>
      <c r="DT12" s="149"/>
      <c r="DU12" s="149"/>
      <c r="DV12" s="149"/>
      <c r="DW12" s="149"/>
      <c r="DX12" s="149"/>
      <c r="DY12" s="149"/>
      <c r="DZ12" s="149"/>
      <c r="EA12" s="149"/>
      <c r="EB12" s="149"/>
      <c r="EC12" s="149"/>
      <c r="ED12" s="149"/>
      <c r="EE12" s="149"/>
      <c r="EF12" s="149"/>
      <c r="EG12" s="149"/>
      <c r="EH12" s="149"/>
      <c r="EI12" s="149"/>
      <c r="EJ12" s="149"/>
      <c r="EK12" s="149"/>
      <c r="EL12" s="149"/>
      <c r="EM12" s="149"/>
      <c r="EN12" s="149"/>
      <c r="EO12" s="149"/>
      <c r="EP12" s="149"/>
      <c r="EQ12" s="149"/>
      <c r="ER12" s="149"/>
      <c r="ES12" s="149"/>
      <c r="ET12" s="149"/>
      <c r="EU12" s="149"/>
      <c r="EV12" s="149"/>
      <c r="EW12" s="149"/>
      <c r="EX12" s="149"/>
      <c r="EY12" s="149"/>
      <c r="EZ12" s="149"/>
      <c r="FA12" s="149"/>
      <c r="FB12" s="149"/>
      <c r="FC12" s="149"/>
      <c r="FD12" s="149"/>
      <c r="FE12" s="149"/>
      <c r="FF12" s="149"/>
      <c r="FG12" s="149"/>
      <c r="FH12" s="149"/>
      <c r="FI12" s="149"/>
      <c r="FJ12" s="149"/>
      <c r="FK12" s="149"/>
      <c r="FL12" s="149"/>
      <c r="FM12" s="149"/>
      <c r="FN12" s="149"/>
      <c r="FO12" s="149"/>
      <c r="FP12" s="149"/>
      <c r="FQ12" s="149"/>
      <c r="FR12" s="149"/>
      <c r="FS12" s="149"/>
      <c r="FT12" s="149"/>
      <c r="FU12" s="149"/>
      <c r="FV12" s="149"/>
      <c r="FW12" s="149"/>
      <c r="FX12" s="149"/>
      <c r="FY12" s="149"/>
      <c r="FZ12" s="149"/>
      <c r="GA12" s="149"/>
      <c r="GB12" s="149"/>
      <c r="GC12" s="149"/>
      <c r="GD12" s="149"/>
      <c r="GE12" s="149"/>
      <c r="GF12" s="149"/>
      <c r="GG12" s="149"/>
      <c r="GH12" s="149"/>
      <c r="GI12" s="149"/>
      <c r="GJ12" s="149"/>
      <c r="GK12" s="149"/>
      <c r="GL12" s="149"/>
      <c r="GM12" s="149"/>
      <c r="GN12" s="149"/>
      <c r="GO12" s="149"/>
      <c r="GP12" s="149"/>
      <c r="GQ12" s="149"/>
      <c r="GR12" s="149"/>
      <c r="GS12" s="149"/>
      <c r="GT12" s="149"/>
      <c r="GU12" s="149"/>
      <c r="GV12" s="149"/>
      <c r="GW12" s="149"/>
      <c r="GX12" s="149"/>
      <c r="GY12" s="149"/>
      <c r="GZ12" s="149"/>
      <c r="HA12" s="149"/>
      <c r="HB12" s="149"/>
      <c r="HC12" s="149"/>
      <c r="HD12" s="149"/>
      <c r="HE12" s="149"/>
      <c r="HF12" s="149"/>
      <c r="HG12" s="149"/>
      <c r="HH12" s="149"/>
      <c r="HI12" s="149"/>
      <c r="HJ12" s="149"/>
      <c r="HK12" s="149"/>
      <c r="HL12" s="149"/>
      <c r="HM12" s="149"/>
      <c r="HN12" s="149"/>
      <c r="HO12" s="149"/>
      <c r="HP12" s="149"/>
      <c r="HQ12" s="149"/>
      <c r="HR12" s="149"/>
      <c r="HS12" s="149"/>
      <c r="HT12" s="149"/>
      <c r="HU12" s="149"/>
      <c r="HV12" s="149"/>
      <c r="HW12" s="149"/>
      <c r="HX12" s="149"/>
      <c r="HY12" s="149"/>
      <c r="HZ12" s="149"/>
      <c r="IA12" s="149"/>
      <c r="IB12" s="149"/>
      <c r="IC12" s="149"/>
      <c r="ID12" s="149"/>
      <c r="IE12" s="149"/>
      <c r="IF12" s="149"/>
      <c r="IG12" s="149"/>
      <c r="IH12" s="149"/>
      <c r="II12" s="149"/>
      <c r="IJ12" s="149"/>
      <c r="IK12" s="149"/>
      <c r="IL12" s="149"/>
      <c r="IM12" s="149"/>
      <c r="IN12" s="149"/>
      <c r="IO12" s="149"/>
      <c r="IP12" s="149"/>
      <c r="IQ12" s="149"/>
      <c r="IR12" s="149"/>
      <c r="IS12" s="149"/>
      <c r="IT12" s="149"/>
      <c r="IU12" s="149"/>
      <c r="IV12" s="149"/>
      <c r="IW12" s="149"/>
      <c r="IX12" s="149"/>
      <c r="IY12" s="149"/>
    </row>
    <row r="13" spans="1:259" s="4" customFormat="1" ht="15" customHeight="1" x14ac:dyDescent="0.2">
      <c r="A13" s="5"/>
      <c r="B13" s="5"/>
      <c r="C13" s="5"/>
      <c r="D13" s="151" t="s">
        <v>21</v>
      </c>
      <c r="E13" s="157" t="s">
        <v>11</v>
      </c>
      <c r="F13" s="157" t="s">
        <v>22</v>
      </c>
      <c r="G13" s="112"/>
      <c r="H13" s="5"/>
      <c r="I13" s="5"/>
      <c r="J13" s="151" t="s">
        <v>21</v>
      </c>
      <c r="K13" s="157" t="s">
        <v>11</v>
      </c>
      <c r="L13" s="157" t="s">
        <v>22</v>
      </c>
      <c r="M13" s="112"/>
      <c r="N13" s="5"/>
      <c r="O13" s="151" t="s">
        <v>21</v>
      </c>
      <c r="P13" s="157" t="s">
        <v>11</v>
      </c>
      <c r="Q13" s="157" t="s">
        <v>22</v>
      </c>
      <c r="R13" s="1"/>
      <c r="S13" s="1"/>
      <c r="T13" s="158"/>
      <c r="U13" s="158"/>
      <c r="V13" s="158"/>
      <c r="W13" s="158"/>
      <c r="X13" s="158"/>
      <c r="Y13" s="158"/>
      <c r="Z13" s="158"/>
      <c r="AA13" s="158"/>
      <c r="AB13" s="158"/>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159"/>
      <c r="BK13" s="159"/>
      <c r="BL13" s="159"/>
      <c r="BM13" s="159"/>
      <c r="BN13" s="159"/>
      <c r="BO13" s="159"/>
      <c r="BP13" s="159"/>
      <c r="BQ13" s="159"/>
      <c r="BR13" s="159"/>
      <c r="BS13" s="159"/>
      <c r="BT13" s="159"/>
      <c r="BU13" s="159"/>
      <c r="BV13" s="159"/>
      <c r="BW13" s="159"/>
      <c r="BX13" s="159"/>
      <c r="BY13" s="159"/>
      <c r="BZ13" s="159"/>
      <c r="CA13" s="159"/>
      <c r="CB13" s="159"/>
      <c r="CC13" s="159"/>
      <c r="CD13" s="159"/>
      <c r="CE13" s="159"/>
      <c r="CF13" s="159"/>
      <c r="CG13" s="159"/>
      <c r="CH13" s="159"/>
      <c r="CI13" s="159"/>
      <c r="CJ13" s="159"/>
      <c r="CK13" s="159"/>
      <c r="CL13" s="159"/>
      <c r="CM13" s="159"/>
      <c r="CN13" s="159"/>
      <c r="CO13" s="159"/>
      <c r="CP13" s="159"/>
      <c r="CQ13" s="159"/>
      <c r="CR13" s="159"/>
      <c r="CS13" s="159"/>
      <c r="CT13" s="159"/>
      <c r="CU13" s="159"/>
      <c r="CV13" s="159"/>
      <c r="CW13" s="159"/>
      <c r="CX13" s="159"/>
      <c r="CY13" s="159"/>
      <c r="CZ13" s="159"/>
      <c r="DA13" s="159"/>
      <c r="DB13" s="159"/>
      <c r="DC13" s="159"/>
      <c r="DD13" s="159"/>
      <c r="DE13" s="159"/>
      <c r="DF13" s="159"/>
      <c r="DG13" s="159"/>
      <c r="DH13" s="159"/>
      <c r="DI13" s="159"/>
      <c r="DJ13" s="159"/>
      <c r="DK13" s="159"/>
      <c r="DL13" s="159"/>
      <c r="DM13" s="159"/>
      <c r="DN13" s="159"/>
      <c r="DO13" s="159"/>
      <c r="DP13" s="159"/>
      <c r="DQ13" s="159"/>
      <c r="DR13" s="159"/>
      <c r="DS13" s="159"/>
      <c r="DT13" s="159"/>
      <c r="DU13" s="159"/>
      <c r="DV13" s="159"/>
      <c r="DW13" s="159"/>
      <c r="DX13" s="159"/>
      <c r="DY13" s="159"/>
      <c r="DZ13" s="159"/>
      <c r="EA13" s="159"/>
      <c r="EB13" s="159"/>
      <c r="EC13" s="159"/>
      <c r="ED13" s="159"/>
      <c r="EE13" s="159"/>
      <c r="EF13" s="159"/>
      <c r="EG13" s="159"/>
      <c r="EH13" s="159"/>
      <c r="EI13" s="159"/>
      <c r="EJ13" s="159"/>
      <c r="EK13" s="159"/>
      <c r="EL13" s="159"/>
      <c r="EM13" s="159"/>
      <c r="EN13" s="159"/>
      <c r="EO13" s="159"/>
      <c r="EP13" s="159"/>
      <c r="EQ13" s="159"/>
      <c r="ER13" s="159"/>
      <c r="ES13" s="159"/>
      <c r="ET13" s="159"/>
      <c r="EU13" s="159"/>
      <c r="EV13" s="159"/>
      <c r="EW13" s="159"/>
      <c r="EX13" s="159"/>
      <c r="EY13" s="159"/>
      <c r="EZ13" s="159"/>
      <c r="FA13" s="159"/>
      <c r="FB13" s="159"/>
      <c r="FC13" s="159"/>
      <c r="FD13" s="159"/>
      <c r="FE13" s="159"/>
      <c r="FF13" s="159"/>
      <c r="FG13" s="159"/>
      <c r="FH13" s="159"/>
      <c r="FI13" s="159"/>
      <c r="FJ13" s="159"/>
      <c r="FK13" s="159"/>
      <c r="FL13" s="159"/>
      <c r="FM13" s="159"/>
      <c r="FN13" s="159"/>
      <c r="FO13" s="159"/>
      <c r="FP13" s="159"/>
      <c r="FQ13" s="159"/>
      <c r="FR13" s="159"/>
      <c r="FS13" s="159"/>
      <c r="FT13" s="159"/>
      <c r="FU13" s="159"/>
      <c r="FV13" s="159"/>
      <c r="FW13" s="159"/>
      <c r="FX13" s="159"/>
      <c r="FY13" s="159"/>
      <c r="FZ13" s="159"/>
      <c r="GA13" s="159"/>
      <c r="GB13" s="159"/>
      <c r="GC13" s="159"/>
      <c r="GD13" s="159"/>
      <c r="GE13" s="159"/>
      <c r="GF13" s="159"/>
      <c r="GG13" s="159"/>
      <c r="GH13" s="159"/>
      <c r="GI13" s="159"/>
      <c r="GJ13" s="159"/>
      <c r="GK13" s="159"/>
      <c r="GL13" s="159"/>
      <c r="GM13" s="159"/>
      <c r="GN13" s="159"/>
      <c r="GO13" s="159"/>
      <c r="GP13" s="159"/>
      <c r="GQ13" s="159"/>
      <c r="GR13" s="159"/>
      <c r="GS13" s="159"/>
      <c r="GT13" s="159"/>
      <c r="GU13" s="159"/>
      <c r="GV13" s="159"/>
      <c r="GW13" s="159"/>
      <c r="GX13" s="159"/>
      <c r="GY13" s="159"/>
      <c r="GZ13" s="159"/>
      <c r="HA13" s="159"/>
      <c r="HB13" s="159"/>
      <c r="HC13" s="159"/>
      <c r="HD13" s="159"/>
      <c r="HE13" s="159"/>
      <c r="HF13" s="159"/>
      <c r="HG13" s="159"/>
      <c r="HH13" s="159"/>
      <c r="HI13" s="159"/>
      <c r="HJ13" s="159"/>
      <c r="HK13" s="159"/>
      <c r="HL13" s="159"/>
      <c r="HM13" s="159"/>
      <c r="HN13" s="159"/>
      <c r="HO13" s="159"/>
      <c r="HP13" s="159"/>
      <c r="HQ13" s="159"/>
      <c r="HR13" s="159"/>
      <c r="HS13" s="159"/>
      <c r="HT13" s="159"/>
      <c r="HU13" s="159"/>
      <c r="HV13" s="159"/>
      <c r="HW13" s="159"/>
      <c r="HX13" s="159"/>
      <c r="HY13" s="159"/>
      <c r="HZ13" s="159"/>
      <c r="IA13" s="159"/>
      <c r="IB13" s="159"/>
      <c r="IC13" s="159"/>
      <c r="ID13" s="159"/>
      <c r="IE13" s="159"/>
      <c r="IF13" s="159"/>
      <c r="IG13" s="159"/>
      <c r="IH13" s="159"/>
      <c r="II13" s="159"/>
      <c r="IJ13" s="159"/>
      <c r="IK13" s="159"/>
      <c r="IL13" s="159"/>
      <c r="IM13" s="159"/>
      <c r="IN13" s="159"/>
      <c r="IO13" s="159"/>
      <c r="IP13" s="159"/>
      <c r="IQ13" s="159"/>
      <c r="IR13" s="159"/>
      <c r="IS13" s="159"/>
      <c r="IT13" s="159"/>
      <c r="IU13" s="159"/>
      <c r="IV13" s="159"/>
      <c r="IW13" s="159"/>
      <c r="IX13" s="159"/>
      <c r="IY13" s="159"/>
    </row>
    <row r="14" spans="1:259" s="152" customFormat="1" ht="15" customHeight="1" x14ac:dyDescent="0.2">
      <c r="A14" s="150"/>
      <c r="B14" s="160" t="s">
        <v>4</v>
      </c>
      <c r="C14" s="160"/>
      <c r="D14" s="161">
        <f>'8.Change Investments'!D4</f>
        <v>2000000</v>
      </c>
      <c r="E14" s="181"/>
      <c r="F14" s="161">
        <f>D14+E14</f>
        <v>2000000</v>
      </c>
      <c r="G14" s="112"/>
      <c r="H14" s="160" t="s">
        <v>4</v>
      </c>
      <c r="I14" s="160"/>
      <c r="J14" s="161">
        <f>'8.Change Investments'!J4</f>
        <v>1200000</v>
      </c>
      <c r="K14" s="181"/>
      <c r="L14" s="161">
        <f>J14+K14</f>
        <v>1200000</v>
      </c>
      <c r="M14" s="112"/>
      <c r="N14" s="160" t="s">
        <v>4</v>
      </c>
      <c r="O14" s="161">
        <f>D14+J14</f>
        <v>3200000</v>
      </c>
      <c r="P14" s="173">
        <f>E14+K14</f>
        <v>0</v>
      </c>
      <c r="Q14" s="161">
        <f>O14+P14</f>
        <v>3200000</v>
      </c>
      <c r="R14" s="1"/>
      <c r="S14" s="1"/>
      <c r="T14" s="153"/>
      <c r="U14" s="153"/>
      <c r="V14" s="153"/>
      <c r="W14" s="153"/>
      <c r="X14" s="153"/>
      <c r="Y14" s="153"/>
      <c r="Z14" s="153"/>
      <c r="AA14" s="153"/>
      <c r="AB14" s="153"/>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149"/>
      <c r="BT14" s="149"/>
      <c r="BU14" s="149"/>
      <c r="BV14" s="149"/>
      <c r="BW14" s="149"/>
      <c r="BX14" s="149"/>
      <c r="BY14" s="149"/>
      <c r="BZ14" s="149"/>
      <c r="CA14" s="149"/>
      <c r="CB14" s="149"/>
      <c r="CC14" s="149"/>
      <c r="CD14" s="149"/>
      <c r="CE14" s="149"/>
      <c r="CF14" s="149"/>
      <c r="CG14" s="149"/>
      <c r="CH14" s="149"/>
      <c r="CI14" s="149"/>
      <c r="CJ14" s="149"/>
      <c r="CK14" s="149"/>
      <c r="CL14" s="149"/>
      <c r="CM14" s="149"/>
      <c r="CN14" s="149"/>
      <c r="CO14" s="149"/>
      <c r="CP14" s="149"/>
      <c r="CQ14" s="149"/>
      <c r="CR14" s="149"/>
      <c r="CS14" s="149"/>
      <c r="CT14" s="149"/>
      <c r="CU14" s="149"/>
      <c r="CV14" s="149"/>
      <c r="CW14" s="149"/>
      <c r="CX14" s="149"/>
      <c r="CY14" s="149"/>
      <c r="CZ14" s="149"/>
      <c r="DA14" s="149"/>
      <c r="DB14" s="149"/>
      <c r="DC14" s="149"/>
      <c r="DD14" s="149"/>
      <c r="DE14" s="149"/>
      <c r="DF14" s="149"/>
      <c r="DG14" s="149"/>
      <c r="DH14" s="149"/>
      <c r="DI14" s="149"/>
      <c r="DJ14" s="149"/>
      <c r="DK14" s="149"/>
      <c r="DL14" s="149"/>
      <c r="DM14" s="149"/>
      <c r="DN14" s="149"/>
      <c r="DO14" s="149"/>
      <c r="DP14" s="149"/>
      <c r="DQ14" s="149"/>
      <c r="DR14" s="149"/>
      <c r="DS14" s="149"/>
      <c r="DT14" s="149"/>
      <c r="DU14" s="149"/>
      <c r="DV14" s="149"/>
      <c r="DW14" s="149"/>
      <c r="DX14" s="149"/>
      <c r="DY14" s="149"/>
      <c r="DZ14" s="149"/>
      <c r="EA14" s="149"/>
      <c r="EB14" s="149"/>
      <c r="EC14" s="149"/>
      <c r="ED14" s="149"/>
      <c r="EE14" s="149"/>
      <c r="EF14" s="149"/>
      <c r="EG14" s="149"/>
      <c r="EH14" s="149"/>
      <c r="EI14" s="149"/>
      <c r="EJ14" s="149"/>
      <c r="EK14" s="149"/>
      <c r="EL14" s="149"/>
      <c r="EM14" s="149"/>
      <c r="EN14" s="149"/>
      <c r="EO14" s="149"/>
      <c r="EP14" s="149"/>
      <c r="EQ14" s="149"/>
      <c r="ER14" s="149"/>
      <c r="ES14" s="149"/>
      <c r="ET14" s="149"/>
      <c r="EU14" s="149"/>
      <c r="EV14" s="149"/>
      <c r="EW14" s="149"/>
      <c r="EX14" s="149"/>
      <c r="EY14" s="149"/>
      <c r="EZ14" s="149"/>
      <c r="FA14" s="149"/>
      <c r="FB14" s="149"/>
      <c r="FC14" s="149"/>
      <c r="FD14" s="149"/>
      <c r="FE14" s="149"/>
      <c r="FF14" s="149"/>
      <c r="FG14" s="149"/>
      <c r="FH14" s="149"/>
      <c r="FI14" s="149"/>
      <c r="FJ14" s="149"/>
      <c r="FK14" s="149"/>
      <c r="FL14" s="149"/>
      <c r="FM14" s="149"/>
      <c r="FN14" s="149"/>
      <c r="FO14" s="149"/>
      <c r="FP14" s="149"/>
      <c r="FQ14" s="149"/>
      <c r="FR14" s="149"/>
      <c r="FS14" s="149"/>
      <c r="FT14" s="149"/>
      <c r="FU14" s="149"/>
      <c r="FV14" s="149"/>
      <c r="FW14" s="149"/>
      <c r="FX14" s="149"/>
      <c r="FY14" s="149"/>
      <c r="FZ14" s="149"/>
      <c r="GA14" s="149"/>
      <c r="GB14" s="149"/>
      <c r="GC14" s="149"/>
      <c r="GD14" s="149"/>
      <c r="GE14" s="149"/>
      <c r="GF14" s="149"/>
      <c r="GG14" s="149"/>
      <c r="GH14" s="149"/>
      <c r="GI14" s="149"/>
      <c r="GJ14" s="149"/>
      <c r="GK14" s="149"/>
      <c r="GL14" s="149"/>
      <c r="GM14" s="149"/>
      <c r="GN14" s="149"/>
      <c r="GO14" s="149"/>
      <c r="GP14" s="149"/>
      <c r="GQ14" s="149"/>
      <c r="GR14" s="149"/>
      <c r="GS14" s="149"/>
      <c r="GT14" s="149"/>
      <c r="GU14" s="149"/>
      <c r="GV14" s="149"/>
      <c r="GW14" s="149"/>
      <c r="GX14" s="149"/>
      <c r="GY14" s="149"/>
      <c r="GZ14" s="149"/>
      <c r="HA14" s="149"/>
      <c r="HB14" s="149"/>
      <c r="HC14" s="149"/>
      <c r="HD14" s="149"/>
      <c r="HE14" s="149"/>
      <c r="HF14" s="149"/>
      <c r="HG14" s="149"/>
      <c r="HH14" s="149"/>
      <c r="HI14" s="149"/>
      <c r="HJ14" s="149"/>
      <c r="HK14" s="149"/>
      <c r="HL14" s="149"/>
      <c r="HM14" s="149"/>
      <c r="HN14" s="149"/>
      <c r="HO14" s="149"/>
      <c r="HP14" s="149"/>
      <c r="HQ14" s="149"/>
      <c r="HR14" s="149"/>
      <c r="HS14" s="149"/>
      <c r="HT14" s="149"/>
      <c r="HU14" s="149"/>
      <c r="HV14" s="149"/>
      <c r="HW14" s="149"/>
      <c r="HX14" s="149"/>
      <c r="HY14" s="149"/>
      <c r="HZ14" s="149"/>
      <c r="IA14" s="149"/>
      <c r="IB14" s="149"/>
      <c r="IC14" s="149"/>
      <c r="ID14" s="149"/>
      <c r="IE14" s="149"/>
      <c r="IF14" s="149"/>
      <c r="IG14" s="149"/>
      <c r="IH14" s="149"/>
      <c r="II14" s="149"/>
      <c r="IJ14" s="149"/>
      <c r="IK14" s="149"/>
      <c r="IL14" s="149"/>
      <c r="IM14" s="149"/>
      <c r="IN14" s="149"/>
      <c r="IO14" s="149"/>
      <c r="IP14" s="149"/>
      <c r="IQ14" s="149"/>
      <c r="IR14" s="149"/>
      <c r="IS14" s="149"/>
      <c r="IT14" s="149"/>
      <c r="IU14" s="149"/>
      <c r="IV14" s="149"/>
      <c r="IW14" s="149"/>
      <c r="IX14" s="149"/>
      <c r="IY14" s="149"/>
    </row>
    <row r="15" spans="1:259" s="152" customFormat="1" ht="15" customHeight="1" x14ac:dyDescent="0.2">
      <c r="A15" s="149"/>
      <c r="B15" s="160" t="s">
        <v>3</v>
      </c>
      <c r="C15" s="160"/>
      <c r="D15" s="161">
        <f>'8.Change Investments'!D5</f>
        <v>1800000</v>
      </c>
      <c r="E15" s="181"/>
      <c r="F15" s="161">
        <f t="shared" ref="F15:F17" si="0">D15+E15</f>
        <v>1800000</v>
      </c>
      <c r="G15" s="112"/>
      <c r="H15" s="160" t="s">
        <v>3</v>
      </c>
      <c r="I15" s="160"/>
      <c r="J15" s="161">
        <f>'8.Change Investments'!J5</f>
        <v>3000000</v>
      </c>
      <c r="K15" s="181"/>
      <c r="L15" s="161">
        <f t="shared" ref="L15:L17" si="1">J15+K15</f>
        <v>3000000</v>
      </c>
      <c r="M15" s="112"/>
      <c r="N15" s="160" t="s">
        <v>3</v>
      </c>
      <c r="O15" s="161">
        <f t="shared" ref="O15:O17" si="2">D15+J15</f>
        <v>4800000</v>
      </c>
      <c r="P15" s="173">
        <f t="shared" ref="P15:P17" si="3">E15+K15</f>
        <v>0</v>
      </c>
      <c r="Q15" s="161">
        <f t="shared" ref="Q15:Q17" si="4">O15+P15</f>
        <v>4800000</v>
      </c>
      <c r="R15" s="1"/>
      <c r="S15" s="1"/>
      <c r="T15" s="153"/>
      <c r="U15" s="153"/>
      <c r="V15" s="153"/>
      <c r="W15" s="153"/>
      <c r="X15" s="153"/>
      <c r="Y15" s="153"/>
      <c r="Z15" s="153"/>
      <c r="AA15" s="153"/>
      <c r="AB15" s="153"/>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c r="BZ15" s="149"/>
      <c r="CA15" s="149"/>
      <c r="CB15" s="149"/>
      <c r="CC15" s="149"/>
      <c r="CD15" s="149"/>
      <c r="CE15" s="149"/>
      <c r="CF15" s="149"/>
      <c r="CG15" s="149"/>
      <c r="CH15" s="149"/>
      <c r="CI15" s="149"/>
      <c r="CJ15" s="149"/>
      <c r="CK15" s="149"/>
      <c r="CL15" s="149"/>
      <c r="CM15" s="149"/>
      <c r="CN15" s="149"/>
      <c r="CO15" s="149"/>
      <c r="CP15" s="149"/>
      <c r="CQ15" s="149"/>
      <c r="CR15" s="149"/>
      <c r="CS15" s="149"/>
      <c r="CT15" s="149"/>
      <c r="CU15" s="149"/>
      <c r="CV15" s="149"/>
      <c r="CW15" s="149"/>
      <c r="CX15" s="149"/>
      <c r="CY15" s="149"/>
      <c r="CZ15" s="149"/>
      <c r="DA15" s="149"/>
      <c r="DB15" s="149"/>
      <c r="DC15" s="149"/>
      <c r="DD15" s="149"/>
      <c r="DE15" s="149"/>
      <c r="DF15" s="149"/>
      <c r="DG15" s="149"/>
      <c r="DH15" s="149"/>
      <c r="DI15" s="149"/>
      <c r="DJ15" s="149"/>
      <c r="DK15" s="149"/>
      <c r="DL15" s="149"/>
      <c r="DM15" s="149"/>
      <c r="DN15" s="149"/>
      <c r="DO15" s="149"/>
      <c r="DP15" s="149"/>
      <c r="DQ15" s="149"/>
      <c r="DR15" s="149"/>
      <c r="DS15" s="149"/>
      <c r="DT15" s="149"/>
      <c r="DU15" s="149"/>
      <c r="DV15" s="149"/>
      <c r="DW15" s="149"/>
      <c r="DX15" s="149"/>
      <c r="DY15" s="149"/>
      <c r="DZ15" s="149"/>
      <c r="EA15" s="149"/>
      <c r="EB15" s="149"/>
      <c r="EC15" s="149"/>
      <c r="ED15" s="149"/>
      <c r="EE15" s="149"/>
      <c r="EF15" s="149"/>
      <c r="EG15" s="149"/>
      <c r="EH15" s="149"/>
      <c r="EI15" s="149"/>
      <c r="EJ15" s="149"/>
      <c r="EK15" s="149"/>
      <c r="EL15" s="149"/>
      <c r="EM15" s="149"/>
      <c r="EN15" s="149"/>
      <c r="EO15" s="149"/>
      <c r="EP15" s="149"/>
      <c r="EQ15" s="149"/>
      <c r="ER15" s="149"/>
      <c r="ES15" s="149"/>
      <c r="ET15" s="149"/>
      <c r="EU15" s="149"/>
      <c r="EV15" s="149"/>
      <c r="EW15" s="149"/>
      <c r="EX15" s="149"/>
      <c r="EY15" s="149"/>
      <c r="EZ15" s="149"/>
      <c r="FA15" s="149"/>
      <c r="FB15" s="149"/>
      <c r="FC15" s="149"/>
      <c r="FD15" s="149"/>
      <c r="FE15" s="149"/>
      <c r="FF15" s="149"/>
      <c r="FG15" s="149"/>
      <c r="FH15" s="149"/>
      <c r="FI15" s="149"/>
      <c r="FJ15" s="149"/>
      <c r="FK15" s="149"/>
      <c r="FL15" s="149"/>
      <c r="FM15" s="149"/>
      <c r="FN15" s="149"/>
      <c r="FO15" s="149"/>
      <c r="FP15" s="149"/>
      <c r="FQ15" s="149"/>
      <c r="FR15" s="149"/>
      <c r="FS15" s="149"/>
      <c r="FT15" s="149"/>
      <c r="FU15" s="149"/>
      <c r="FV15" s="149"/>
      <c r="FW15" s="149"/>
      <c r="FX15" s="149"/>
      <c r="FY15" s="149"/>
      <c r="FZ15" s="149"/>
      <c r="GA15" s="149"/>
      <c r="GB15" s="149"/>
      <c r="GC15" s="149"/>
      <c r="GD15" s="149"/>
      <c r="GE15" s="149"/>
      <c r="GF15" s="149"/>
      <c r="GG15" s="149"/>
      <c r="GH15" s="149"/>
      <c r="GI15" s="149"/>
      <c r="GJ15" s="149"/>
      <c r="GK15" s="149"/>
      <c r="GL15" s="149"/>
      <c r="GM15" s="149"/>
      <c r="GN15" s="149"/>
      <c r="GO15" s="149"/>
      <c r="GP15" s="149"/>
      <c r="GQ15" s="149"/>
      <c r="GR15" s="149"/>
      <c r="GS15" s="149"/>
      <c r="GT15" s="149"/>
      <c r="GU15" s="149"/>
      <c r="GV15" s="149"/>
      <c r="GW15" s="149"/>
      <c r="GX15" s="149"/>
      <c r="GY15" s="149"/>
      <c r="GZ15" s="149"/>
      <c r="HA15" s="149"/>
      <c r="HB15" s="149"/>
      <c r="HC15" s="149"/>
      <c r="HD15" s="149"/>
      <c r="HE15" s="149"/>
      <c r="HF15" s="149"/>
      <c r="HG15" s="149"/>
      <c r="HH15" s="149"/>
      <c r="HI15" s="149"/>
      <c r="HJ15" s="149"/>
      <c r="HK15" s="149"/>
      <c r="HL15" s="149"/>
      <c r="HM15" s="149"/>
      <c r="HN15" s="149"/>
      <c r="HO15" s="149"/>
      <c r="HP15" s="149"/>
      <c r="HQ15" s="149"/>
      <c r="HR15" s="149"/>
      <c r="HS15" s="149"/>
      <c r="HT15" s="149"/>
      <c r="HU15" s="149"/>
      <c r="HV15" s="149"/>
      <c r="HW15" s="149"/>
      <c r="HX15" s="149"/>
      <c r="HY15" s="149"/>
      <c r="HZ15" s="149"/>
      <c r="IA15" s="149"/>
      <c r="IB15" s="149"/>
      <c r="IC15" s="149"/>
      <c r="ID15" s="149"/>
      <c r="IE15" s="149"/>
      <c r="IF15" s="149"/>
      <c r="IG15" s="149"/>
      <c r="IH15" s="149"/>
      <c r="II15" s="149"/>
      <c r="IJ15" s="149"/>
      <c r="IK15" s="149"/>
      <c r="IL15" s="149"/>
      <c r="IM15" s="149"/>
      <c r="IN15" s="149"/>
      <c r="IO15" s="149"/>
      <c r="IP15" s="149"/>
      <c r="IQ15" s="149"/>
      <c r="IR15" s="149"/>
      <c r="IS15" s="149"/>
      <c r="IT15" s="149"/>
      <c r="IU15" s="149"/>
      <c r="IV15" s="149"/>
      <c r="IW15" s="149"/>
      <c r="IX15" s="149"/>
      <c r="IY15" s="149"/>
    </row>
    <row r="16" spans="1:259" s="152" customFormat="1" ht="15" customHeight="1" x14ac:dyDescent="0.2">
      <c r="A16" s="149"/>
      <c r="B16" s="160" t="s">
        <v>1</v>
      </c>
      <c r="C16" s="160"/>
      <c r="D16" s="161">
        <f>'8.Change Investments'!D6</f>
        <v>645000</v>
      </c>
      <c r="E16" s="181"/>
      <c r="F16" s="161">
        <f t="shared" si="0"/>
        <v>645000</v>
      </c>
      <c r="G16" s="112"/>
      <c r="H16" s="160" t="s">
        <v>1</v>
      </c>
      <c r="I16" s="160"/>
      <c r="J16" s="161">
        <f>'8.Change Investments'!J6</f>
        <v>850000</v>
      </c>
      <c r="K16" s="181"/>
      <c r="L16" s="161">
        <f t="shared" si="1"/>
        <v>850000</v>
      </c>
      <c r="M16" s="112"/>
      <c r="N16" s="160" t="s">
        <v>1</v>
      </c>
      <c r="O16" s="161">
        <f t="shared" si="2"/>
        <v>1495000</v>
      </c>
      <c r="P16" s="173">
        <f t="shared" si="3"/>
        <v>0</v>
      </c>
      <c r="Q16" s="161">
        <f t="shared" si="4"/>
        <v>1495000</v>
      </c>
      <c r="R16" s="1"/>
      <c r="S16" s="1"/>
      <c r="T16" s="153"/>
      <c r="U16" s="153"/>
      <c r="V16" s="153"/>
      <c r="W16" s="153"/>
      <c r="X16" s="153"/>
      <c r="Y16" s="153"/>
      <c r="Z16" s="153"/>
      <c r="AA16" s="153"/>
      <c r="AB16" s="153"/>
      <c r="AC16" s="149"/>
      <c r="AD16" s="149"/>
      <c r="AE16" s="149"/>
      <c r="AF16" s="149"/>
      <c r="AG16" s="149"/>
      <c r="AH16" s="149"/>
      <c r="AI16" s="149"/>
      <c r="AJ16" s="149"/>
      <c r="AK16" s="149"/>
      <c r="AL16" s="149"/>
      <c r="AM16" s="149"/>
      <c r="AN16" s="149"/>
      <c r="AO16" s="149"/>
      <c r="AP16" s="149"/>
      <c r="AQ16" s="149"/>
      <c r="AR16" s="149"/>
      <c r="AS16" s="149"/>
      <c r="AT16" s="149"/>
      <c r="AU16" s="149"/>
      <c r="AV16" s="149"/>
      <c r="AW16" s="149"/>
      <c r="AX16" s="149"/>
      <c r="AY16" s="149"/>
      <c r="AZ16" s="149"/>
      <c r="BA16" s="149"/>
      <c r="BB16" s="149"/>
      <c r="BC16" s="149"/>
      <c r="BD16" s="149"/>
      <c r="BE16" s="149"/>
      <c r="BF16" s="149"/>
      <c r="BG16" s="149"/>
      <c r="BH16" s="149"/>
      <c r="BI16" s="149"/>
      <c r="BJ16" s="149"/>
      <c r="BK16" s="149"/>
      <c r="BL16" s="149"/>
      <c r="BM16" s="149"/>
      <c r="BN16" s="149"/>
      <c r="BO16" s="149"/>
      <c r="BP16" s="149"/>
      <c r="BQ16" s="149"/>
      <c r="BR16" s="149"/>
      <c r="BS16" s="149"/>
      <c r="BT16" s="149"/>
      <c r="BU16" s="149"/>
      <c r="BV16" s="149"/>
      <c r="BW16" s="149"/>
      <c r="BX16" s="149"/>
      <c r="BY16" s="149"/>
      <c r="BZ16" s="149"/>
      <c r="CA16" s="149"/>
      <c r="CB16" s="149"/>
      <c r="CC16" s="149"/>
      <c r="CD16" s="149"/>
      <c r="CE16" s="149"/>
      <c r="CF16" s="149"/>
      <c r="CG16" s="149"/>
      <c r="CH16" s="149"/>
      <c r="CI16" s="149"/>
      <c r="CJ16" s="149"/>
      <c r="CK16" s="149"/>
      <c r="CL16" s="149"/>
      <c r="CM16" s="149"/>
      <c r="CN16" s="149"/>
      <c r="CO16" s="149"/>
      <c r="CP16" s="149"/>
      <c r="CQ16" s="149"/>
      <c r="CR16" s="149"/>
      <c r="CS16" s="149"/>
      <c r="CT16" s="149"/>
      <c r="CU16" s="149"/>
      <c r="CV16" s="149"/>
      <c r="CW16" s="149"/>
      <c r="CX16" s="149"/>
      <c r="CY16" s="149"/>
      <c r="CZ16" s="149"/>
      <c r="DA16" s="149"/>
      <c r="DB16" s="149"/>
      <c r="DC16" s="149"/>
      <c r="DD16" s="149"/>
      <c r="DE16" s="149"/>
      <c r="DF16" s="149"/>
      <c r="DG16" s="149"/>
      <c r="DH16" s="149"/>
      <c r="DI16" s="149"/>
      <c r="DJ16" s="149"/>
      <c r="DK16" s="149"/>
      <c r="DL16" s="149"/>
      <c r="DM16" s="149"/>
      <c r="DN16" s="149"/>
      <c r="DO16" s="149"/>
      <c r="DP16" s="149"/>
      <c r="DQ16" s="149"/>
      <c r="DR16" s="149"/>
      <c r="DS16" s="149"/>
      <c r="DT16" s="149"/>
      <c r="DU16" s="149"/>
      <c r="DV16" s="149"/>
      <c r="DW16" s="149"/>
      <c r="DX16" s="149"/>
      <c r="DY16" s="149"/>
      <c r="DZ16" s="149"/>
      <c r="EA16" s="149"/>
      <c r="EB16" s="149"/>
      <c r="EC16" s="149"/>
      <c r="ED16" s="149"/>
      <c r="EE16" s="149"/>
      <c r="EF16" s="149"/>
      <c r="EG16" s="149"/>
      <c r="EH16" s="149"/>
      <c r="EI16" s="149"/>
      <c r="EJ16" s="149"/>
      <c r="EK16" s="149"/>
      <c r="EL16" s="149"/>
      <c r="EM16" s="149"/>
      <c r="EN16" s="149"/>
      <c r="EO16" s="149"/>
      <c r="EP16" s="149"/>
      <c r="EQ16" s="149"/>
      <c r="ER16" s="149"/>
      <c r="ES16" s="149"/>
      <c r="ET16" s="149"/>
      <c r="EU16" s="149"/>
      <c r="EV16" s="149"/>
      <c r="EW16" s="149"/>
      <c r="EX16" s="149"/>
      <c r="EY16" s="149"/>
      <c r="EZ16" s="149"/>
      <c r="FA16" s="149"/>
      <c r="FB16" s="149"/>
      <c r="FC16" s="149"/>
      <c r="FD16" s="149"/>
      <c r="FE16" s="149"/>
      <c r="FF16" s="149"/>
      <c r="FG16" s="149"/>
      <c r="FH16" s="149"/>
      <c r="FI16" s="149"/>
      <c r="FJ16" s="149"/>
      <c r="FK16" s="149"/>
      <c r="FL16" s="149"/>
      <c r="FM16" s="149"/>
      <c r="FN16" s="149"/>
      <c r="FO16" s="149"/>
      <c r="FP16" s="149"/>
      <c r="FQ16" s="149"/>
      <c r="FR16" s="149"/>
      <c r="FS16" s="149"/>
      <c r="FT16" s="149"/>
      <c r="FU16" s="149"/>
      <c r="FV16" s="149"/>
      <c r="FW16" s="149"/>
      <c r="FX16" s="149"/>
      <c r="FY16" s="149"/>
      <c r="FZ16" s="149"/>
      <c r="GA16" s="149"/>
      <c r="GB16" s="149"/>
      <c r="GC16" s="149"/>
      <c r="GD16" s="149"/>
      <c r="GE16" s="149"/>
      <c r="GF16" s="149"/>
      <c r="GG16" s="149"/>
      <c r="GH16" s="149"/>
      <c r="GI16" s="149"/>
      <c r="GJ16" s="149"/>
      <c r="GK16" s="149"/>
      <c r="GL16" s="149"/>
      <c r="GM16" s="149"/>
      <c r="GN16" s="149"/>
      <c r="GO16" s="149"/>
      <c r="GP16" s="149"/>
      <c r="GQ16" s="149"/>
      <c r="GR16" s="149"/>
      <c r="GS16" s="149"/>
      <c r="GT16" s="149"/>
      <c r="GU16" s="149"/>
      <c r="GV16" s="149"/>
      <c r="GW16" s="149"/>
      <c r="GX16" s="149"/>
      <c r="GY16" s="149"/>
      <c r="GZ16" s="149"/>
      <c r="HA16" s="149"/>
      <c r="HB16" s="149"/>
      <c r="HC16" s="149"/>
      <c r="HD16" s="149"/>
      <c r="HE16" s="149"/>
      <c r="HF16" s="149"/>
      <c r="HG16" s="149"/>
      <c r="HH16" s="149"/>
      <c r="HI16" s="149"/>
      <c r="HJ16" s="149"/>
      <c r="HK16" s="149"/>
      <c r="HL16" s="149"/>
      <c r="HM16" s="149"/>
      <c r="HN16" s="149"/>
      <c r="HO16" s="149"/>
      <c r="HP16" s="149"/>
      <c r="HQ16" s="149"/>
      <c r="HR16" s="149"/>
      <c r="HS16" s="149"/>
      <c r="HT16" s="149"/>
      <c r="HU16" s="149"/>
      <c r="HV16" s="149"/>
      <c r="HW16" s="149"/>
      <c r="HX16" s="149"/>
      <c r="HY16" s="149"/>
      <c r="HZ16" s="149"/>
      <c r="IA16" s="149"/>
      <c r="IB16" s="149"/>
      <c r="IC16" s="149"/>
      <c r="ID16" s="149"/>
      <c r="IE16" s="149"/>
      <c r="IF16" s="149"/>
      <c r="IG16" s="149"/>
      <c r="IH16" s="149"/>
      <c r="II16" s="149"/>
      <c r="IJ16" s="149"/>
      <c r="IK16" s="149"/>
      <c r="IL16" s="149"/>
      <c r="IM16" s="149"/>
      <c r="IN16" s="149"/>
      <c r="IO16" s="149"/>
      <c r="IP16" s="149"/>
      <c r="IQ16" s="149"/>
      <c r="IR16" s="149"/>
      <c r="IS16" s="149"/>
      <c r="IT16" s="149"/>
      <c r="IU16" s="149"/>
      <c r="IV16" s="149"/>
      <c r="IW16" s="149"/>
      <c r="IX16" s="149"/>
      <c r="IY16" s="149"/>
    </row>
    <row r="17" spans="1:259" s="152" customFormat="1" ht="15" customHeight="1" x14ac:dyDescent="0.2">
      <c r="A17" s="149"/>
      <c r="B17" s="162" t="s">
        <v>58</v>
      </c>
      <c r="C17" s="162"/>
      <c r="D17" s="161">
        <f>'8.Change Investments'!D7</f>
        <v>2500000</v>
      </c>
      <c r="E17" s="181"/>
      <c r="F17" s="161">
        <f t="shared" si="0"/>
        <v>2500000</v>
      </c>
      <c r="G17" s="112"/>
      <c r="H17" s="162" t="s">
        <v>58</v>
      </c>
      <c r="I17" s="162"/>
      <c r="J17" s="161">
        <f>'8.Change Investments'!J7</f>
        <v>1500000</v>
      </c>
      <c r="K17" s="181"/>
      <c r="L17" s="161">
        <f t="shared" si="1"/>
        <v>1500000</v>
      </c>
      <c r="M17" s="112"/>
      <c r="N17" s="162" t="s">
        <v>58</v>
      </c>
      <c r="O17" s="161">
        <f t="shared" si="2"/>
        <v>4000000</v>
      </c>
      <c r="P17" s="173">
        <f t="shared" si="3"/>
        <v>0</v>
      </c>
      <c r="Q17" s="161">
        <f t="shared" si="4"/>
        <v>4000000</v>
      </c>
      <c r="R17" s="1"/>
      <c r="S17" s="1"/>
      <c r="T17" s="153"/>
      <c r="U17" s="153"/>
      <c r="V17" s="153"/>
      <c r="W17" s="153"/>
      <c r="X17" s="153"/>
      <c r="Y17" s="153"/>
      <c r="Z17" s="153"/>
      <c r="AA17" s="153"/>
      <c r="AB17" s="153"/>
      <c r="AC17" s="149"/>
      <c r="AD17" s="149"/>
      <c r="AE17" s="149"/>
      <c r="AF17" s="149"/>
      <c r="AG17" s="149"/>
      <c r="AH17" s="149"/>
      <c r="AI17" s="149"/>
      <c r="AJ17" s="149"/>
      <c r="AK17" s="149"/>
      <c r="AL17" s="149"/>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c r="BI17" s="149"/>
      <c r="BJ17" s="149"/>
      <c r="BK17" s="149"/>
      <c r="BL17" s="149"/>
      <c r="BM17" s="149"/>
      <c r="BN17" s="149"/>
      <c r="BO17" s="149"/>
      <c r="BP17" s="149"/>
      <c r="BQ17" s="149"/>
      <c r="BR17" s="149"/>
      <c r="BS17" s="149"/>
      <c r="BT17" s="149"/>
      <c r="BU17" s="149"/>
      <c r="BV17" s="149"/>
      <c r="BW17" s="149"/>
      <c r="BX17" s="149"/>
      <c r="BY17" s="149"/>
      <c r="BZ17" s="149"/>
      <c r="CA17" s="149"/>
      <c r="CB17" s="149"/>
      <c r="CC17" s="149"/>
      <c r="CD17" s="149"/>
      <c r="CE17" s="149"/>
      <c r="CF17" s="149"/>
      <c r="CG17" s="149"/>
      <c r="CH17" s="149"/>
      <c r="CI17" s="149"/>
      <c r="CJ17" s="149"/>
      <c r="CK17" s="149"/>
      <c r="CL17" s="149"/>
      <c r="CM17" s="149"/>
      <c r="CN17" s="149"/>
      <c r="CO17" s="149"/>
      <c r="CP17" s="149"/>
      <c r="CQ17" s="149"/>
      <c r="CR17" s="149"/>
      <c r="CS17" s="149"/>
      <c r="CT17" s="149"/>
      <c r="CU17" s="149"/>
      <c r="CV17" s="149"/>
      <c r="CW17" s="149"/>
      <c r="CX17" s="149"/>
      <c r="CY17" s="149"/>
      <c r="CZ17" s="149"/>
      <c r="DA17" s="149"/>
      <c r="DB17" s="149"/>
      <c r="DC17" s="149"/>
      <c r="DD17" s="149"/>
      <c r="DE17" s="149"/>
      <c r="DF17" s="149"/>
      <c r="DG17" s="149"/>
      <c r="DH17" s="149"/>
      <c r="DI17" s="149"/>
      <c r="DJ17" s="149"/>
      <c r="DK17" s="149"/>
      <c r="DL17" s="149"/>
      <c r="DM17" s="149"/>
      <c r="DN17" s="149"/>
      <c r="DO17" s="149"/>
      <c r="DP17" s="149"/>
      <c r="DQ17" s="149"/>
      <c r="DR17" s="149"/>
      <c r="DS17" s="149"/>
      <c r="DT17" s="149"/>
      <c r="DU17" s="149"/>
      <c r="DV17" s="149"/>
      <c r="DW17" s="149"/>
      <c r="DX17" s="149"/>
      <c r="DY17" s="149"/>
      <c r="DZ17" s="149"/>
      <c r="EA17" s="149"/>
      <c r="EB17" s="149"/>
      <c r="EC17" s="149"/>
      <c r="ED17" s="149"/>
      <c r="EE17" s="149"/>
      <c r="EF17" s="149"/>
      <c r="EG17" s="149"/>
      <c r="EH17" s="149"/>
      <c r="EI17" s="149"/>
      <c r="EJ17" s="149"/>
      <c r="EK17" s="149"/>
      <c r="EL17" s="149"/>
      <c r="EM17" s="149"/>
      <c r="EN17" s="149"/>
      <c r="EO17" s="149"/>
      <c r="EP17" s="149"/>
      <c r="EQ17" s="149"/>
      <c r="ER17" s="149"/>
      <c r="ES17" s="149"/>
      <c r="ET17" s="149"/>
      <c r="EU17" s="149"/>
      <c r="EV17" s="149"/>
      <c r="EW17" s="149"/>
      <c r="EX17" s="149"/>
      <c r="EY17" s="149"/>
      <c r="EZ17" s="149"/>
      <c r="FA17" s="149"/>
      <c r="FB17" s="149"/>
      <c r="FC17" s="149"/>
      <c r="FD17" s="149"/>
      <c r="FE17" s="149"/>
      <c r="FF17" s="149"/>
      <c r="FG17" s="149"/>
      <c r="FH17" s="149"/>
      <c r="FI17" s="149"/>
      <c r="FJ17" s="149"/>
      <c r="FK17" s="149"/>
      <c r="FL17" s="149"/>
      <c r="FM17" s="149"/>
      <c r="FN17" s="149"/>
      <c r="FO17" s="149"/>
      <c r="FP17" s="149"/>
      <c r="FQ17" s="149"/>
      <c r="FR17" s="149"/>
      <c r="FS17" s="149"/>
      <c r="FT17" s="149"/>
      <c r="FU17" s="149"/>
      <c r="FV17" s="149"/>
      <c r="FW17" s="149"/>
      <c r="FX17" s="149"/>
      <c r="FY17" s="149"/>
      <c r="FZ17" s="149"/>
      <c r="GA17" s="149"/>
      <c r="GB17" s="149"/>
      <c r="GC17" s="149"/>
      <c r="GD17" s="149"/>
      <c r="GE17" s="149"/>
      <c r="GF17" s="149"/>
      <c r="GG17" s="149"/>
      <c r="GH17" s="149"/>
      <c r="GI17" s="149"/>
      <c r="GJ17" s="149"/>
      <c r="GK17" s="149"/>
      <c r="GL17" s="149"/>
      <c r="GM17" s="149"/>
      <c r="GN17" s="149"/>
      <c r="GO17" s="149"/>
      <c r="GP17" s="149"/>
      <c r="GQ17" s="149"/>
      <c r="GR17" s="149"/>
      <c r="GS17" s="149"/>
      <c r="GT17" s="149"/>
      <c r="GU17" s="149"/>
      <c r="GV17" s="149"/>
      <c r="GW17" s="149"/>
      <c r="GX17" s="149"/>
      <c r="GY17" s="149"/>
      <c r="GZ17" s="149"/>
      <c r="HA17" s="149"/>
      <c r="HB17" s="149"/>
      <c r="HC17" s="149"/>
      <c r="HD17" s="149"/>
      <c r="HE17" s="149"/>
      <c r="HF17" s="149"/>
      <c r="HG17" s="149"/>
      <c r="HH17" s="149"/>
      <c r="HI17" s="149"/>
      <c r="HJ17" s="149"/>
      <c r="HK17" s="149"/>
      <c r="HL17" s="149"/>
      <c r="HM17" s="149"/>
      <c r="HN17" s="149"/>
      <c r="HO17" s="149"/>
      <c r="HP17" s="149"/>
      <c r="HQ17" s="149"/>
      <c r="HR17" s="149"/>
      <c r="HS17" s="149"/>
      <c r="HT17" s="149"/>
      <c r="HU17" s="149"/>
      <c r="HV17" s="149"/>
      <c r="HW17" s="149"/>
      <c r="HX17" s="149"/>
      <c r="HY17" s="149"/>
      <c r="HZ17" s="149"/>
      <c r="IA17" s="149"/>
      <c r="IB17" s="149"/>
      <c r="IC17" s="149"/>
      <c r="ID17" s="149"/>
      <c r="IE17" s="149"/>
      <c r="IF17" s="149"/>
      <c r="IG17" s="149"/>
      <c r="IH17" s="149"/>
      <c r="II17" s="149"/>
      <c r="IJ17" s="149"/>
      <c r="IK17" s="149"/>
      <c r="IL17" s="149"/>
      <c r="IM17" s="149"/>
      <c r="IN17" s="149"/>
      <c r="IO17" s="149"/>
      <c r="IP17" s="149"/>
      <c r="IQ17" s="149"/>
      <c r="IR17" s="149"/>
      <c r="IS17" s="149"/>
      <c r="IT17" s="149"/>
      <c r="IU17" s="149"/>
      <c r="IV17" s="149"/>
      <c r="IW17" s="149"/>
      <c r="IX17" s="149"/>
      <c r="IY17" s="149"/>
    </row>
    <row r="18" spans="1:259" s="152" customFormat="1" ht="15" customHeight="1" x14ac:dyDescent="0.2">
      <c r="A18" s="149"/>
      <c r="B18" s="163" t="s">
        <v>23</v>
      </c>
      <c r="C18" s="163"/>
      <c r="D18" s="164">
        <f>SUM(D14:D17)</f>
        <v>6945000</v>
      </c>
      <c r="E18" s="164">
        <f>SUM(E14:E17)</f>
        <v>0</v>
      </c>
      <c r="F18" s="164">
        <f>SUM(F14:F17)</f>
        <v>6945000</v>
      </c>
      <c r="G18" s="112"/>
      <c r="H18" s="163" t="s">
        <v>23</v>
      </c>
      <c r="I18" s="163"/>
      <c r="J18" s="164">
        <f>SUM(J14:J17)</f>
        <v>6550000</v>
      </c>
      <c r="K18" s="164">
        <f>SUM(K14:K17)</f>
        <v>0</v>
      </c>
      <c r="L18" s="164">
        <f>SUM(L14:L17)</f>
        <v>6550000</v>
      </c>
      <c r="M18" s="112"/>
      <c r="N18" s="163" t="s">
        <v>23</v>
      </c>
      <c r="O18" s="164">
        <f>SUM(O14:O17)</f>
        <v>13495000</v>
      </c>
      <c r="P18" s="164">
        <f>SUM(P14:P17)</f>
        <v>0</v>
      </c>
      <c r="Q18" s="164">
        <f>SUM(Q14:Q17)</f>
        <v>13495000</v>
      </c>
      <c r="R18" s="1"/>
      <c r="S18" s="1"/>
      <c r="T18" s="153"/>
      <c r="U18" s="153"/>
      <c r="V18" s="153"/>
      <c r="W18" s="153"/>
      <c r="X18" s="153"/>
      <c r="Y18" s="153"/>
      <c r="Z18" s="153"/>
      <c r="AA18" s="153"/>
      <c r="AB18" s="153"/>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c r="BZ18" s="149"/>
      <c r="CA18" s="149"/>
      <c r="CB18" s="149"/>
      <c r="CC18" s="149"/>
      <c r="CD18" s="149"/>
      <c r="CE18" s="149"/>
      <c r="CF18" s="149"/>
      <c r="CG18" s="149"/>
      <c r="CH18" s="149"/>
      <c r="CI18" s="149"/>
      <c r="CJ18" s="149"/>
      <c r="CK18" s="149"/>
      <c r="CL18" s="149"/>
      <c r="CM18" s="149"/>
      <c r="CN18" s="149"/>
      <c r="CO18" s="149"/>
      <c r="CP18" s="149"/>
      <c r="CQ18" s="149"/>
      <c r="CR18" s="149"/>
      <c r="CS18" s="149"/>
      <c r="CT18" s="149"/>
      <c r="CU18" s="149"/>
      <c r="CV18" s="149"/>
      <c r="CW18" s="149"/>
      <c r="CX18" s="149"/>
      <c r="CY18" s="149"/>
      <c r="CZ18" s="149"/>
      <c r="DA18" s="149"/>
      <c r="DB18" s="149"/>
      <c r="DC18" s="149"/>
      <c r="DD18" s="149"/>
      <c r="DE18" s="149"/>
      <c r="DF18" s="149"/>
      <c r="DG18" s="149"/>
      <c r="DH18" s="149"/>
      <c r="DI18" s="149"/>
      <c r="DJ18" s="149"/>
      <c r="DK18" s="149"/>
      <c r="DL18" s="149"/>
      <c r="DM18" s="149"/>
      <c r="DN18" s="149"/>
      <c r="DO18" s="149"/>
      <c r="DP18" s="149"/>
      <c r="DQ18" s="149"/>
      <c r="DR18" s="149"/>
      <c r="DS18" s="149"/>
      <c r="DT18" s="149"/>
      <c r="DU18" s="149"/>
      <c r="DV18" s="149"/>
      <c r="DW18" s="149"/>
      <c r="DX18" s="149"/>
      <c r="DY18" s="149"/>
      <c r="DZ18" s="149"/>
      <c r="EA18" s="149"/>
      <c r="EB18" s="149"/>
      <c r="EC18" s="149"/>
      <c r="ED18" s="149"/>
      <c r="EE18" s="149"/>
      <c r="EF18" s="149"/>
      <c r="EG18" s="149"/>
      <c r="EH18" s="149"/>
      <c r="EI18" s="149"/>
      <c r="EJ18" s="149"/>
      <c r="EK18" s="149"/>
      <c r="EL18" s="149"/>
      <c r="EM18" s="149"/>
      <c r="EN18" s="149"/>
      <c r="EO18" s="149"/>
      <c r="EP18" s="149"/>
      <c r="EQ18" s="149"/>
      <c r="ER18" s="149"/>
      <c r="ES18" s="149"/>
      <c r="ET18" s="149"/>
      <c r="EU18" s="149"/>
      <c r="EV18" s="149"/>
      <c r="EW18" s="149"/>
      <c r="EX18" s="149"/>
      <c r="EY18" s="149"/>
      <c r="EZ18" s="149"/>
      <c r="FA18" s="149"/>
      <c r="FB18" s="149"/>
      <c r="FC18" s="149"/>
      <c r="FD18" s="149"/>
      <c r="FE18" s="149"/>
      <c r="FF18" s="149"/>
      <c r="FG18" s="149"/>
      <c r="FH18" s="149"/>
      <c r="FI18" s="149"/>
      <c r="FJ18" s="149"/>
      <c r="FK18" s="149"/>
      <c r="FL18" s="149"/>
      <c r="FM18" s="149"/>
      <c r="FN18" s="149"/>
      <c r="FO18" s="149"/>
      <c r="FP18" s="149"/>
      <c r="FQ18" s="149"/>
      <c r="FR18" s="149"/>
      <c r="FS18" s="149"/>
      <c r="FT18" s="149"/>
      <c r="FU18" s="149"/>
      <c r="FV18" s="149"/>
      <c r="FW18" s="149"/>
      <c r="FX18" s="149"/>
      <c r="FY18" s="149"/>
      <c r="FZ18" s="149"/>
      <c r="GA18" s="149"/>
      <c r="GB18" s="149"/>
      <c r="GC18" s="149"/>
      <c r="GD18" s="149"/>
      <c r="GE18" s="149"/>
      <c r="GF18" s="149"/>
      <c r="GG18" s="149"/>
      <c r="GH18" s="149"/>
      <c r="GI18" s="149"/>
      <c r="GJ18" s="149"/>
      <c r="GK18" s="149"/>
      <c r="GL18" s="149"/>
      <c r="GM18" s="149"/>
      <c r="GN18" s="149"/>
      <c r="GO18" s="149"/>
      <c r="GP18" s="149"/>
      <c r="GQ18" s="149"/>
      <c r="GR18" s="149"/>
      <c r="GS18" s="149"/>
      <c r="GT18" s="149"/>
      <c r="GU18" s="149"/>
      <c r="GV18" s="149"/>
      <c r="GW18" s="149"/>
      <c r="GX18" s="149"/>
      <c r="GY18" s="149"/>
      <c r="GZ18" s="149"/>
      <c r="HA18" s="149"/>
      <c r="HB18" s="149"/>
      <c r="HC18" s="149"/>
      <c r="HD18" s="149"/>
      <c r="HE18" s="149"/>
      <c r="HF18" s="149"/>
      <c r="HG18" s="149"/>
      <c r="HH18" s="149"/>
      <c r="HI18" s="149"/>
      <c r="HJ18" s="149"/>
      <c r="HK18" s="149"/>
      <c r="HL18" s="149"/>
      <c r="HM18" s="149"/>
      <c r="HN18" s="149"/>
      <c r="HO18" s="149"/>
      <c r="HP18" s="149"/>
      <c r="HQ18" s="149"/>
      <c r="HR18" s="149"/>
      <c r="HS18" s="149"/>
      <c r="HT18" s="149"/>
      <c r="HU18" s="149"/>
      <c r="HV18" s="149"/>
      <c r="HW18" s="149"/>
      <c r="HX18" s="149"/>
      <c r="HY18" s="149"/>
      <c r="HZ18" s="149"/>
      <c r="IA18" s="149"/>
      <c r="IB18" s="149"/>
      <c r="IC18" s="149"/>
      <c r="ID18" s="149"/>
      <c r="IE18" s="149"/>
      <c r="IF18" s="149"/>
      <c r="IG18" s="149"/>
      <c r="IH18" s="149"/>
      <c r="II18" s="149"/>
      <c r="IJ18" s="149"/>
      <c r="IK18" s="149"/>
      <c r="IL18" s="149"/>
      <c r="IM18" s="149"/>
      <c r="IN18" s="149"/>
      <c r="IO18" s="149"/>
      <c r="IP18" s="149"/>
      <c r="IQ18" s="149"/>
      <c r="IR18" s="149"/>
      <c r="IS18" s="149"/>
      <c r="IT18" s="149"/>
      <c r="IU18" s="149"/>
      <c r="IV18" s="149"/>
      <c r="IW18" s="149"/>
      <c r="IX18" s="149"/>
      <c r="IY18" s="149"/>
    </row>
    <row r="19" spans="1:259" s="152" customFormat="1" ht="15" customHeight="1" x14ac:dyDescent="0.2">
      <c r="A19" s="149"/>
      <c r="B19" s="163"/>
      <c r="C19" s="163"/>
      <c r="D19" s="164"/>
      <c r="E19" s="164"/>
      <c r="F19" s="164"/>
      <c r="G19" s="112"/>
      <c r="H19" s="163"/>
      <c r="I19" s="163"/>
      <c r="J19" s="164"/>
      <c r="K19" s="164"/>
      <c r="L19" s="164"/>
      <c r="M19" s="112"/>
      <c r="N19" s="163"/>
      <c r="O19" s="164"/>
      <c r="P19" s="164"/>
      <c r="Q19" s="164"/>
      <c r="R19" s="1"/>
      <c r="S19" s="1"/>
      <c r="T19" s="153"/>
      <c r="U19" s="153"/>
      <c r="V19" s="153"/>
      <c r="W19" s="153"/>
      <c r="X19" s="153"/>
      <c r="Y19" s="153"/>
      <c r="Z19" s="153"/>
      <c r="AA19" s="153"/>
      <c r="AB19" s="153"/>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c r="BL19" s="149"/>
      <c r="BM19" s="149"/>
      <c r="BN19" s="149"/>
      <c r="BO19" s="149"/>
      <c r="BP19" s="149"/>
      <c r="BQ19" s="149"/>
      <c r="BR19" s="149"/>
      <c r="BS19" s="149"/>
      <c r="BT19" s="149"/>
      <c r="BU19" s="149"/>
      <c r="BV19" s="149"/>
      <c r="BW19" s="149"/>
      <c r="BX19" s="149"/>
      <c r="BY19" s="149"/>
      <c r="BZ19" s="149"/>
      <c r="CA19" s="149"/>
      <c r="CB19" s="149"/>
      <c r="CC19" s="149"/>
      <c r="CD19" s="149"/>
      <c r="CE19" s="149"/>
      <c r="CF19" s="149"/>
      <c r="CG19" s="149"/>
      <c r="CH19" s="149"/>
      <c r="CI19" s="149"/>
      <c r="CJ19" s="149"/>
      <c r="CK19" s="149"/>
      <c r="CL19" s="149"/>
      <c r="CM19" s="149"/>
      <c r="CN19" s="149"/>
      <c r="CO19" s="149"/>
      <c r="CP19" s="149"/>
      <c r="CQ19" s="149"/>
      <c r="CR19" s="149"/>
      <c r="CS19" s="149"/>
      <c r="CT19" s="149"/>
      <c r="CU19" s="149"/>
      <c r="CV19" s="149"/>
      <c r="CW19" s="149"/>
      <c r="CX19" s="149"/>
      <c r="CY19" s="149"/>
      <c r="CZ19" s="149"/>
      <c r="DA19" s="149"/>
      <c r="DB19" s="149"/>
      <c r="DC19" s="149"/>
      <c r="DD19" s="149"/>
      <c r="DE19" s="149"/>
      <c r="DF19" s="149"/>
      <c r="DG19" s="149"/>
      <c r="DH19" s="149"/>
      <c r="DI19" s="149"/>
      <c r="DJ19" s="149"/>
      <c r="DK19" s="149"/>
      <c r="DL19" s="149"/>
      <c r="DM19" s="149"/>
      <c r="DN19" s="149"/>
      <c r="DO19" s="149"/>
      <c r="DP19" s="149"/>
      <c r="DQ19" s="149"/>
      <c r="DR19" s="149"/>
      <c r="DS19" s="149"/>
      <c r="DT19" s="149"/>
      <c r="DU19" s="149"/>
      <c r="DV19" s="149"/>
      <c r="DW19" s="149"/>
      <c r="DX19" s="149"/>
      <c r="DY19" s="149"/>
      <c r="DZ19" s="149"/>
      <c r="EA19" s="149"/>
      <c r="EB19" s="149"/>
      <c r="EC19" s="149"/>
      <c r="ED19" s="149"/>
      <c r="EE19" s="149"/>
      <c r="EF19" s="149"/>
      <c r="EG19" s="149"/>
      <c r="EH19" s="149"/>
      <c r="EI19" s="149"/>
      <c r="EJ19" s="149"/>
      <c r="EK19" s="149"/>
      <c r="EL19" s="149"/>
      <c r="EM19" s="149"/>
      <c r="EN19" s="149"/>
      <c r="EO19" s="149"/>
      <c r="EP19" s="149"/>
      <c r="EQ19" s="149"/>
      <c r="ER19" s="149"/>
      <c r="ES19" s="149"/>
      <c r="ET19" s="149"/>
      <c r="EU19" s="149"/>
      <c r="EV19" s="149"/>
      <c r="EW19" s="149"/>
      <c r="EX19" s="149"/>
      <c r="EY19" s="149"/>
      <c r="EZ19" s="149"/>
      <c r="FA19" s="149"/>
      <c r="FB19" s="149"/>
      <c r="FC19" s="149"/>
      <c r="FD19" s="149"/>
      <c r="FE19" s="149"/>
      <c r="FF19" s="149"/>
      <c r="FG19" s="149"/>
      <c r="FH19" s="149"/>
      <c r="FI19" s="149"/>
      <c r="FJ19" s="149"/>
      <c r="FK19" s="149"/>
      <c r="FL19" s="149"/>
      <c r="FM19" s="149"/>
      <c r="FN19" s="149"/>
      <c r="FO19" s="149"/>
      <c r="FP19" s="149"/>
      <c r="FQ19" s="149"/>
      <c r="FR19" s="149"/>
      <c r="FS19" s="149"/>
      <c r="FT19" s="149"/>
      <c r="FU19" s="149"/>
      <c r="FV19" s="149"/>
      <c r="FW19" s="149"/>
      <c r="FX19" s="149"/>
      <c r="FY19" s="149"/>
      <c r="FZ19" s="149"/>
      <c r="GA19" s="149"/>
      <c r="GB19" s="149"/>
      <c r="GC19" s="149"/>
      <c r="GD19" s="149"/>
      <c r="GE19" s="149"/>
      <c r="GF19" s="149"/>
      <c r="GG19" s="149"/>
      <c r="GH19" s="149"/>
      <c r="GI19" s="149"/>
      <c r="GJ19" s="149"/>
      <c r="GK19" s="149"/>
      <c r="GL19" s="149"/>
      <c r="GM19" s="149"/>
      <c r="GN19" s="149"/>
      <c r="GO19" s="149"/>
      <c r="GP19" s="149"/>
      <c r="GQ19" s="149"/>
      <c r="GR19" s="149"/>
      <c r="GS19" s="149"/>
      <c r="GT19" s="149"/>
      <c r="GU19" s="149"/>
      <c r="GV19" s="149"/>
      <c r="GW19" s="149"/>
      <c r="GX19" s="149"/>
      <c r="GY19" s="149"/>
      <c r="GZ19" s="149"/>
      <c r="HA19" s="149"/>
      <c r="HB19" s="149"/>
      <c r="HC19" s="149"/>
      <c r="HD19" s="149"/>
      <c r="HE19" s="149"/>
      <c r="HF19" s="149"/>
      <c r="HG19" s="149"/>
      <c r="HH19" s="149"/>
      <c r="HI19" s="149"/>
      <c r="HJ19" s="149"/>
      <c r="HK19" s="149"/>
      <c r="HL19" s="149"/>
      <c r="HM19" s="149"/>
      <c r="HN19" s="149"/>
      <c r="HO19" s="149"/>
      <c r="HP19" s="149"/>
      <c r="HQ19" s="149"/>
      <c r="HR19" s="149"/>
      <c r="HS19" s="149"/>
      <c r="HT19" s="149"/>
      <c r="HU19" s="149"/>
      <c r="HV19" s="149"/>
      <c r="HW19" s="149"/>
      <c r="HX19" s="149"/>
      <c r="HY19" s="149"/>
      <c r="HZ19" s="149"/>
      <c r="IA19" s="149"/>
      <c r="IB19" s="149"/>
      <c r="IC19" s="149"/>
      <c r="ID19" s="149"/>
      <c r="IE19" s="149"/>
      <c r="IF19" s="149"/>
      <c r="IG19" s="149"/>
      <c r="IH19" s="149"/>
      <c r="II19" s="149"/>
      <c r="IJ19" s="149"/>
      <c r="IK19" s="149"/>
      <c r="IL19" s="149"/>
      <c r="IM19" s="149"/>
      <c r="IN19" s="149"/>
      <c r="IO19" s="149"/>
      <c r="IP19" s="149"/>
      <c r="IQ19" s="149"/>
      <c r="IR19" s="149"/>
      <c r="IS19" s="149"/>
      <c r="IT19" s="149"/>
      <c r="IU19" s="149"/>
      <c r="IV19" s="149"/>
      <c r="IW19" s="149"/>
      <c r="IX19" s="149"/>
      <c r="IY19" s="149"/>
    </row>
    <row r="20" spans="1:259" s="152" customFormat="1" ht="15" customHeight="1" x14ac:dyDescent="0.2">
      <c r="A20" s="149"/>
      <c r="B20" s="163"/>
      <c r="C20" s="163"/>
      <c r="D20" s="207" t="s">
        <v>116</v>
      </c>
      <c r="E20" s="207" t="s">
        <v>117</v>
      </c>
      <c r="F20" s="164"/>
      <c r="G20" s="112"/>
      <c r="H20" s="163"/>
      <c r="I20" s="163"/>
      <c r="J20" s="207" t="s">
        <v>116</v>
      </c>
      <c r="K20" s="207" t="s">
        <v>117</v>
      </c>
      <c r="L20" s="164"/>
      <c r="M20" s="112"/>
      <c r="N20" s="163"/>
      <c r="O20" s="207" t="s">
        <v>116</v>
      </c>
      <c r="P20" s="207" t="s">
        <v>117</v>
      </c>
      <c r="Q20" s="164"/>
      <c r="R20" s="1"/>
      <c r="S20" s="1"/>
      <c r="T20" s="153"/>
      <c r="U20" s="153"/>
      <c r="V20" s="153"/>
      <c r="W20" s="153"/>
      <c r="X20" s="153"/>
      <c r="Y20" s="153"/>
      <c r="Z20" s="153"/>
      <c r="AA20" s="153"/>
      <c r="AB20" s="153"/>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c r="BU20" s="149"/>
      <c r="BV20" s="149"/>
      <c r="BW20" s="149"/>
      <c r="BX20" s="149"/>
      <c r="BY20" s="149"/>
      <c r="BZ20" s="149"/>
      <c r="CA20" s="149"/>
      <c r="CB20" s="149"/>
      <c r="CC20" s="149"/>
      <c r="CD20" s="149"/>
      <c r="CE20" s="149"/>
      <c r="CF20" s="149"/>
      <c r="CG20" s="149"/>
      <c r="CH20" s="149"/>
      <c r="CI20" s="149"/>
      <c r="CJ20" s="149"/>
      <c r="CK20" s="149"/>
      <c r="CL20" s="149"/>
      <c r="CM20" s="149"/>
      <c r="CN20" s="149"/>
      <c r="CO20" s="149"/>
      <c r="CP20" s="149"/>
      <c r="CQ20" s="149"/>
      <c r="CR20" s="149"/>
      <c r="CS20" s="149"/>
      <c r="CT20" s="149"/>
      <c r="CU20" s="149"/>
      <c r="CV20" s="149"/>
      <c r="CW20" s="149"/>
      <c r="CX20" s="149"/>
      <c r="CY20" s="149"/>
      <c r="CZ20" s="149"/>
      <c r="DA20" s="149"/>
      <c r="DB20" s="149"/>
      <c r="DC20" s="149"/>
      <c r="DD20" s="149"/>
      <c r="DE20" s="149"/>
      <c r="DF20" s="149"/>
      <c r="DG20" s="149"/>
      <c r="DH20" s="149"/>
      <c r="DI20" s="149"/>
      <c r="DJ20" s="149"/>
      <c r="DK20" s="149"/>
      <c r="DL20" s="149"/>
      <c r="DM20" s="149"/>
      <c r="DN20" s="149"/>
      <c r="DO20" s="149"/>
      <c r="DP20" s="149"/>
      <c r="DQ20" s="149"/>
      <c r="DR20" s="149"/>
      <c r="DS20" s="149"/>
      <c r="DT20" s="149"/>
      <c r="DU20" s="149"/>
      <c r="DV20" s="149"/>
      <c r="DW20" s="149"/>
      <c r="DX20" s="149"/>
      <c r="DY20" s="149"/>
      <c r="DZ20" s="149"/>
      <c r="EA20" s="149"/>
      <c r="EB20" s="149"/>
      <c r="EC20" s="149"/>
      <c r="ED20" s="149"/>
      <c r="EE20" s="149"/>
      <c r="EF20" s="149"/>
      <c r="EG20" s="149"/>
      <c r="EH20" s="149"/>
      <c r="EI20" s="149"/>
      <c r="EJ20" s="149"/>
      <c r="EK20" s="149"/>
      <c r="EL20" s="149"/>
      <c r="EM20" s="149"/>
      <c r="EN20" s="149"/>
      <c r="EO20" s="149"/>
      <c r="EP20" s="149"/>
      <c r="EQ20" s="149"/>
      <c r="ER20" s="149"/>
      <c r="ES20" s="149"/>
      <c r="ET20" s="149"/>
      <c r="EU20" s="149"/>
      <c r="EV20" s="149"/>
      <c r="EW20" s="149"/>
      <c r="EX20" s="149"/>
      <c r="EY20" s="149"/>
      <c r="EZ20" s="149"/>
      <c r="FA20" s="149"/>
      <c r="FB20" s="149"/>
      <c r="FC20" s="149"/>
      <c r="FD20" s="149"/>
      <c r="FE20" s="149"/>
      <c r="FF20" s="149"/>
      <c r="FG20" s="149"/>
      <c r="FH20" s="149"/>
      <c r="FI20" s="149"/>
      <c r="FJ20" s="149"/>
      <c r="FK20" s="149"/>
      <c r="FL20" s="149"/>
      <c r="FM20" s="149"/>
      <c r="FN20" s="149"/>
      <c r="FO20" s="149"/>
      <c r="FP20" s="149"/>
      <c r="FQ20" s="149"/>
      <c r="FR20" s="149"/>
      <c r="FS20" s="149"/>
      <c r="FT20" s="149"/>
      <c r="FU20" s="149"/>
      <c r="FV20" s="149"/>
      <c r="FW20" s="149"/>
      <c r="FX20" s="149"/>
      <c r="FY20" s="149"/>
      <c r="FZ20" s="149"/>
      <c r="GA20" s="149"/>
      <c r="GB20" s="149"/>
      <c r="GC20" s="149"/>
      <c r="GD20" s="149"/>
      <c r="GE20" s="149"/>
      <c r="GF20" s="149"/>
      <c r="GG20" s="149"/>
      <c r="GH20" s="149"/>
      <c r="GI20" s="149"/>
      <c r="GJ20" s="149"/>
      <c r="GK20" s="149"/>
      <c r="GL20" s="149"/>
      <c r="GM20" s="149"/>
      <c r="GN20" s="149"/>
      <c r="GO20" s="149"/>
      <c r="GP20" s="149"/>
      <c r="GQ20" s="149"/>
      <c r="GR20" s="149"/>
      <c r="GS20" s="149"/>
      <c r="GT20" s="149"/>
      <c r="GU20" s="149"/>
      <c r="GV20" s="149"/>
      <c r="GW20" s="149"/>
      <c r="GX20" s="149"/>
      <c r="GY20" s="149"/>
      <c r="GZ20" s="149"/>
      <c r="HA20" s="149"/>
      <c r="HB20" s="149"/>
      <c r="HC20" s="149"/>
      <c r="HD20" s="149"/>
      <c r="HE20" s="149"/>
      <c r="HF20" s="149"/>
      <c r="HG20" s="149"/>
      <c r="HH20" s="149"/>
      <c r="HI20" s="149"/>
      <c r="HJ20" s="149"/>
      <c r="HK20" s="149"/>
      <c r="HL20" s="149"/>
      <c r="HM20" s="149"/>
      <c r="HN20" s="149"/>
      <c r="HO20" s="149"/>
      <c r="HP20" s="149"/>
      <c r="HQ20" s="149"/>
      <c r="HR20" s="149"/>
      <c r="HS20" s="149"/>
      <c r="HT20" s="149"/>
      <c r="HU20" s="149"/>
      <c r="HV20" s="149"/>
      <c r="HW20" s="149"/>
      <c r="HX20" s="149"/>
      <c r="HY20" s="149"/>
      <c r="HZ20" s="149"/>
      <c r="IA20" s="149"/>
      <c r="IB20" s="149"/>
      <c r="IC20" s="149"/>
      <c r="ID20" s="149"/>
      <c r="IE20" s="149"/>
      <c r="IF20" s="149"/>
      <c r="IG20" s="149"/>
      <c r="IH20" s="149"/>
      <c r="II20" s="149"/>
      <c r="IJ20" s="149"/>
      <c r="IK20" s="149"/>
      <c r="IL20" s="149"/>
      <c r="IM20" s="149"/>
      <c r="IN20" s="149"/>
      <c r="IO20" s="149"/>
      <c r="IP20" s="149"/>
      <c r="IQ20" s="149"/>
      <c r="IR20" s="149"/>
      <c r="IS20" s="149"/>
      <c r="IT20" s="149"/>
      <c r="IU20" s="149"/>
      <c r="IV20" s="149"/>
      <c r="IW20" s="149"/>
      <c r="IX20" s="149"/>
      <c r="IY20" s="149"/>
    </row>
    <row r="21" spans="1:259" s="152" customFormat="1" ht="15" customHeight="1" x14ac:dyDescent="0.2">
      <c r="A21" s="149"/>
      <c r="B21" s="154" t="s">
        <v>4</v>
      </c>
      <c r="C21" s="154"/>
      <c r="D21" s="208">
        <f>'10.Summary of Changes'!C111</f>
        <v>0.14716981132075471</v>
      </c>
      <c r="E21" s="221"/>
      <c r="F21" s="164"/>
      <c r="G21" s="112"/>
      <c r="H21" s="154" t="s">
        <v>4</v>
      </c>
      <c r="I21" s="154"/>
      <c r="J21" s="208">
        <f>'10.Summary of Changes'!H111</f>
        <v>0.10948905109489052</v>
      </c>
      <c r="K21" s="221"/>
      <c r="L21" s="164"/>
      <c r="M21" s="112"/>
      <c r="N21" s="154" t="s">
        <v>4</v>
      </c>
      <c r="O21" s="208">
        <f>'10.Summary of Changes'!M111</f>
        <v>0.13432835820895522</v>
      </c>
      <c r="P21" s="209">
        <f>Formulas!BZ19</f>
        <v>0.13432835820895522</v>
      </c>
      <c r="Q21" s="164"/>
      <c r="R21" s="1"/>
      <c r="S21" s="1"/>
      <c r="T21" s="153"/>
      <c r="U21" s="153"/>
      <c r="V21" s="153"/>
      <c r="W21" s="153"/>
      <c r="X21" s="153"/>
      <c r="Y21" s="153"/>
      <c r="Z21" s="153"/>
      <c r="AA21" s="153"/>
      <c r="AB21" s="153"/>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c r="BZ21" s="149"/>
      <c r="CA21" s="149"/>
      <c r="CB21" s="149"/>
      <c r="CC21" s="149"/>
      <c r="CD21" s="149"/>
      <c r="CE21" s="149"/>
      <c r="CF21" s="149"/>
      <c r="CG21" s="149"/>
      <c r="CH21" s="149"/>
      <c r="CI21" s="149"/>
      <c r="CJ21" s="149"/>
      <c r="CK21" s="149"/>
      <c r="CL21" s="149"/>
      <c r="CM21" s="149"/>
      <c r="CN21" s="149"/>
      <c r="CO21" s="149"/>
      <c r="CP21" s="149"/>
      <c r="CQ21" s="149"/>
      <c r="CR21" s="149"/>
      <c r="CS21" s="149"/>
      <c r="CT21" s="149"/>
      <c r="CU21" s="149"/>
      <c r="CV21" s="149"/>
      <c r="CW21" s="149"/>
      <c r="CX21" s="149"/>
      <c r="CY21" s="149"/>
      <c r="CZ21" s="149"/>
      <c r="DA21" s="149"/>
      <c r="DB21" s="149"/>
      <c r="DC21" s="149"/>
      <c r="DD21" s="149"/>
      <c r="DE21" s="149"/>
      <c r="DF21" s="149"/>
      <c r="DG21" s="149"/>
      <c r="DH21" s="149"/>
      <c r="DI21" s="149"/>
      <c r="DJ21" s="149"/>
      <c r="DK21" s="149"/>
      <c r="DL21" s="149"/>
      <c r="DM21" s="149"/>
      <c r="DN21" s="149"/>
      <c r="DO21" s="149"/>
      <c r="DP21" s="149"/>
      <c r="DQ21" s="149"/>
      <c r="DR21" s="149"/>
      <c r="DS21" s="149"/>
      <c r="DT21" s="149"/>
      <c r="DU21" s="149"/>
      <c r="DV21" s="149"/>
      <c r="DW21" s="149"/>
      <c r="DX21" s="149"/>
      <c r="DY21" s="149"/>
      <c r="DZ21" s="149"/>
      <c r="EA21" s="149"/>
      <c r="EB21" s="149"/>
      <c r="EC21" s="149"/>
      <c r="ED21" s="149"/>
      <c r="EE21" s="149"/>
      <c r="EF21" s="149"/>
      <c r="EG21" s="149"/>
      <c r="EH21" s="149"/>
      <c r="EI21" s="149"/>
      <c r="EJ21" s="149"/>
      <c r="EK21" s="149"/>
      <c r="EL21" s="149"/>
      <c r="EM21" s="149"/>
      <c r="EN21" s="149"/>
      <c r="EO21" s="149"/>
      <c r="EP21" s="149"/>
      <c r="EQ21" s="149"/>
      <c r="ER21" s="149"/>
      <c r="ES21" s="149"/>
      <c r="ET21" s="149"/>
      <c r="EU21" s="149"/>
      <c r="EV21" s="149"/>
      <c r="EW21" s="149"/>
      <c r="EX21" s="149"/>
      <c r="EY21" s="149"/>
      <c r="EZ21" s="149"/>
      <c r="FA21" s="149"/>
      <c r="FB21" s="149"/>
      <c r="FC21" s="149"/>
      <c r="FD21" s="149"/>
      <c r="FE21" s="149"/>
      <c r="FF21" s="149"/>
      <c r="FG21" s="149"/>
      <c r="FH21" s="149"/>
      <c r="FI21" s="149"/>
      <c r="FJ21" s="149"/>
      <c r="FK21" s="149"/>
      <c r="FL21" s="149"/>
      <c r="FM21" s="149"/>
      <c r="FN21" s="149"/>
      <c r="FO21" s="149"/>
      <c r="FP21" s="149"/>
      <c r="FQ21" s="149"/>
      <c r="FR21" s="149"/>
      <c r="FS21" s="149"/>
      <c r="FT21" s="149"/>
      <c r="FU21" s="149"/>
      <c r="FV21" s="149"/>
      <c r="FW21" s="149"/>
      <c r="FX21" s="149"/>
      <c r="FY21" s="149"/>
      <c r="FZ21" s="149"/>
      <c r="GA21" s="149"/>
      <c r="GB21" s="149"/>
      <c r="GC21" s="149"/>
      <c r="GD21" s="149"/>
      <c r="GE21" s="149"/>
      <c r="GF21" s="149"/>
      <c r="GG21" s="149"/>
      <c r="GH21" s="149"/>
      <c r="GI21" s="149"/>
      <c r="GJ21" s="149"/>
      <c r="GK21" s="149"/>
      <c r="GL21" s="149"/>
      <c r="GM21" s="149"/>
      <c r="GN21" s="149"/>
      <c r="GO21" s="149"/>
      <c r="GP21" s="149"/>
      <c r="GQ21" s="149"/>
      <c r="GR21" s="149"/>
      <c r="GS21" s="149"/>
      <c r="GT21" s="149"/>
      <c r="GU21" s="149"/>
      <c r="GV21" s="149"/>
      <c r="GW21" s="149"/>
      <c r="GX21" s="149"/>
      <c r="GY21" s="149"/>
      <c r="GZ21" s="149"/>
      <c r="HA21" s="149"/>
      <c r="HB21" s="149"/>
      <c r="HC21" s="149"/>
      <c r="HD21" s="149"/>
      <c r="HE21" s="149"/>
      <c r="HF21" s="149"/>
      <c r="HG21" s="149"/>
      <c r="HH21" s="149"/>
      <c r="HI21" s="149"/>
      <c r="HJ21" s="149"/>
      <c r="HK21" s="149"/>
      <c r="HL21" s="149"/>
      <c r="HM21" s="149"/>
      <c r="HN21" s="149"/>
      <c r="HO21" s="149"/>
      <c r="HP21" s="149"/>
      <c r="HQ21" s="149"/>
      <c r="HR21" s="149"/>
      <c r="HS21" s="149"/>
      <c r="HT21" s="149"/>
      <c r="HU21" s="149"/>
      <c r="HV21" s="149"/>
      <c r="HW21" s="149"/>
      <c r="HX21" s="149"/>
      <c r="HY21" s="149"/>
      <c r="HZ21" s="149"/>
      <c r="IA21" s="149"/>
      <c r="IB21" s="149"/>
      <c r="IC21" s="149"/>
      <c r="ID21" s="149"/>
      <c r="IE21" s="149"/>
      <c r="IF21" s="149"/>
      <c r="IG21" s="149"/>
      <c r="IH21" s="149"/>
      <c r="II21" s="149"/>
      <c r="IJ21" s="149"/>
      <c r="IK21" s="149"/>
      <c r="IL21" s="149"/>
      <c r="IM21" s="149"/>
      <c r="IN21" s="149"/>
      <c r="IO21" s="149"/>
      <c r="IP21" s="149"/>
      <c r="IQ21" s="149"/>
      <c r="IR21" s="149"/>
      <c r="IS21" s="149"/>
      <c r="IT21" s="149"/>
      <c r="IU21" s="149"/>
      <c r="IV21" s="149"/>
      <c r="IW21" s="149"/>
      <c r="IX21" s="149"/>
      <c r="IY21" s="149"/>
    </row>
    <row r="22" spans="1:259" s="152" customFormat="1" ht="15" customHeight="1" x14ac:dyDescent="0.2">
      <c r="A22" s="149"/>
      <c r="B22" s="154" t="s">
        <v>3</v>
      </c>
      <c r="C22" s="154"/>
      <c r="D22" s="208">
        <f>'10.Summary of Changes'!C112</f>
        <v>7.1428571428571425E-2</v>
      </c>
      <c r="E22" s="221"/>
      <c r="F22" s="164"/>
      <c r="G22" s="112"/>
      <c r="H22" s="154" t="s">
        <v>3</v>
      </c>
      <c r="I22" s="154"/>
      <c r="J22" s="208">
        <f>'10.Summary of Changes'!H112</f>
        <v>8.8607594936708861E-2</v>
      </c>
      <c r="K22" s="221"/>
      <c r="L22" s="164"/>
      <c r="M22" s="112"/>
      <c r="N22" s="154" t="s">
        <v>3</v>
      </c>
      <c r="O22" s="208">
        <f>'10.Summary of Changes'!M112</f>
        <v>8.203125E-2</v>
      </c>
      <c r="P22" s="209">
        <f>Formulas!BZ20</f>
        <v>8.203125E-2</v>
      </c>
      <c r="Q22" s="164"/>
      <c r="R22" s="1"/>
      <c r="S22" s="1"/>
      <c r="T22" s="153"/>
      <c r="U22" s="153"/>
      <c r="V22" s="153"/>
      <c r="W22" s="153"/>
      <c r="X22" s="153"/>
      <c r="Y22" s="153"/>
      <c r="Z22" s="153"/>
      <c r="AA22" s="153"/>
      <c r="AB22" s="153"/>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49"/>
      <c r="BA22" s="149"/>
      <c r="BB22" s="149"/>
      <c r="BC22" s="149"/>
      <c r="BD22" s="149"/>
      <c r="BE22" s="149"/>
      <c r="BF22" s="149"/>
      <c r="BG22" s="149"/>
      <c r="BH22" s="149"/>
      <c r="BI22" s="149"/>
      <c r="BJ22" s="149"/>
      <c r="BK22" s="149"/>
      <c r="BL22" s="149"/>
      <c r="BM22" s="149"/>
      <c r="BN22" s="149"/>
      <c r="BO22" s="149"/>
      <c r="BP22" s="149"/>
      <c r="BQ22" s="149"/>
      <c r="BR22" s="149"/>
      <c r="BS22" s="149"/>
      <c r="BT22" s="149"/>
      <c r="BU22" s="149"/>
      <c r="BV22" s="149"/>
      <c r="BW22" s="149"/>
      <c r="BX22" s="149"/>
      <c r="BY22" s="149"/>
      <c r="BZ22" s="149"/>
      <c r="CA22" s="149"/>
      <c r="CB22" s="149"/>
      <c r="CC22" s="149"/>
      <c r="CD22" s="149"/>
      <c r="CE22" s="149"/>
      <c r="CF22" s="149"/>
      <c r="CG22" s="149"/>
      <c r="CH22" s="149"/>
      <c r="CI22" s="149"/>
      <c r="CJ22" s="149"/>
      <c r="CK22" s="149"/>
      <c r="CL22" s="149"/>
      <c r="CM22" s="149"/>
      <c r="CN22" s="149"/>
      <c r="CO22" s="149"/>
      <c r="CP22" s="149"/>
      <c r="CQ22" s="149"/>
      <c r="CR22" s="149"/>
      <c r="CS22" s="149"/>
      <c r="CT22" s="149"/>
      <c r="CU22" s="149"/>
      <c r="CV22" s="149"/>
      <c r="CW22" s="149"/>
      <c r="CX22" s="149"/>
      <c r="CY22" s="149"/>
      <c r="CZ22" s="149"/>
      <c r="DA22" s="149"/>
      <c r="DB22" s="149"/>
      <c r="DC22" s="149"/>
      <c r="DD22" s="149"/>
      <c r="DE22" s="149"/>
      <c r="DF22" s="149"/>
      <c r="DG22" s="149"/>
      <c r="DH22" s="149"/>
      <c r="DI22" s="149"/>
      <c r="DJ22" s="149"/>
      <c r="DK22" s="149"/>
      <c r="DL22" s="149"/>
      <c r="DM22" s="149"/>
      <c r="DN22" s="149"/>
      <c r="DO22" s="149"/>
      <c r="DP22" s="149"/>
      <c r="DQ22" s="149"/>
      <c r="DR22" s="149"/>
      <c r="DS22" s="149"/>
      <c r="DT22" s="149"/>
      <c r="DU22" s="149"/>
      <c r="DV22" s="149"/>
      <c r="DW22" s="149"/>
      <c r="DX22" s="149"/>
      <c r="DY22" s="149"/>
      <c r="DZ22" s="149"/>
      <c r="EA22" s="149"/>
      <c r="EB22" s="149"/>
      <c r="EC22" s="149"/>
      <c r="ED22" s="149"/>
      <c r="EE22" s="149"/>
      <c r="EF22" s="149"/>
      <c r="EG22" s="149"/>
      <c r="EH22" s="149"/>
      <c r="EI22" s="149"/>
      <c r="EJ22" s="149"/>
      <c r="EK22" s="149"/>
      <c r="EL22" s="149"/>
      <c r="EM22" s="149"/>
      <c r="EN22" s="149"/>
      <c r="EO22" s="149"/>
      <c r="EP22" s="149"/>
      <c r="EQ22" s="149"/>
      <c r="ER22" s="149"/>
      <c r="ES22" s="149"/>
      <c r="ET22" s="149"/>
      <c r="EU22" s="149"/>
      <c r="EV22" s="149"/>
      <c r="EW22" s="149"/>
      <c r="EX22" s="149"/>
      <c r="EY22" s="149"/>
      <c r="EZ22" s="149"/>
      <c r="FA22" s="149"/>
      <c r="FB22" s="149"/>
      <c r="FC22" s="149"/>
      <c r="FD22" s="149"/>
      <c r="FE22" s="149"/>
      <c r="FF22" s="149"/>
      <c r="FG22" s="149"/>
      <c r="FH22" s="149"/>
      <c r="FI22" s="149"/>
      <c r="FJ22" s="149"/>
      <c r="FK22" s="149"/>
      <c r="FL22" s="149"/>
      <c r="FM22" s="149"/>
      <c r="FN22" s="149"/>
      <c r="FO22" s="149"/>
      <c r="FP22" s="149"/>
      <c r="FQ22" s="149"/>
      <c r="FR22" s="149"/>
      <c r="FS22" s="149"/>
      <c r="FT22" s="149"/>
      <c r="FU22" s="149"/>
      <c r="FV22" s="149"/>
      <c r="FW22" s="149"/>
      <c r="FX22" s="149"/>
      <c r="FY22" s="149"/>
      <c r="FZ22" s="149"/>
      <c r="GA22" s="149"/>
      <c r="GB22" s="149"/>
      <c r="GC22" s="149"/>
      <c r="GD22" s="149"/>
      <c r="GE22" s="149"/>
      <c r="GF22" s="149"/>
      <c r="GG22" s="149"/>
      <c r="GH22" s="149"/>
      <c r="GI22" s="149"/>
      <c r="GJ22" s="149"/>
      <c r="GK22" s="149"/>
      <c r="GL22" s="149"/>
      <c r="GM22" s="149"/>
      <c r="GN22" s="149"/>
      <c r="GO22" s="149"/>
      <c r="GP22" s="149"/>
      <c r="GQ22" s="149"/>
      <c r="GR22" s="149"/>
      <c r="GS22" s="149"/>
      <c r="GT22" s="149"/>
      <c r="GU22" s="149"/>
      <c r="GV22" s="149"/>
      <c r="GW22" s="149"/>
      <c r="GX22" s="149"/>
      <c r="GY22" s="149"/>
      <c r="GZ22" s="149"/>
      <c r="HA22" s="149"/>
      <c r="HB22" s="149"/>
      <c r="HC22" s="149"/>
      <c r="HD22" s="149"/>
      <c r="HE22" s="149"/>
      <c r="HF22" s="149"/>
      <c r="HG22" s="149"/>
      <c r="HH22" s="149"/>
      <c r="HI22" s="149"/>
      <c r="HJ22" s="149"/>
      <c r="HK22" s="149"/>
      <c r="HL22" s="149"/>
      <c r="HM22" s="149"/>
      <c r="HN22" s="149"/>
      <c r="HO22" s="149"/>
      <c r="HP22" s="149"/>
      <c r="HQ22" s="149"/>
      <c r="HR22" s="149"/>
      <c r="HS22" s="149"/>
      <c r="HT22" s="149"/>
      <c r="HU22" s="149"/>
      <c r="HV22" s="149"/>
      <c r="HW22" s="149"/>
      <c r="HX22" s="149"/>
      <c r="HY22" s="149"/>
      <c r="HZ22" s="149"/>
      <c r="IA22" s="149"/>
      <c r="IB22" s="149"/>
      <c r="IC22" s="149"/>
      <c r="ID22" s="149"/>
      <c r="IE22" s="149"/>
      <c r="IF22" s="149"/>
      <c r="IG22" s="149"/>
      <c r="IH22" s="149"/>
      <c r="II22" s="149"/>
      <c r="IJ22" s="149"/>
      <c r="IK22" s="149"/>
      <c r="IL22" s="149"/>
      <c r="IM22" s="149"/>
      <c r="IN22" s="149"/>
      <c r="IO22" s="149"/>
      <c r="IP22" s="149"/>
      <c r="IQ22" s="149"/>
      <c r="IR22" s="149"/>
      <c r="IS22" s="149"/>
      <c r="IT22" s="149"/>
      <c r="IU22" s="149"/>
      <c r="IV22" s="149"/>
      <c r="IW22" s="149"/>
      <c r="IX22" s="149"/>
      <c r="IY22" s="149"/>
    </row>
    <row r="23" spans="1:259" s="152" customFormat="1" ht="15" customHeight="1" x14ac:dyDescent="0.2">
      <c r="A23" s="149"/>
      <c r="B23" s="154" t="s">
        <v>1</v>
      </c>
      <c r="C23" s="154"/>
      <c r="D23" s="208">
        <f>'10.Summary of Changes'!C113</f>
        <v>8.9285714285714288E-2</v>
      </c>
      <c r="E23" s="221"/>
      <c r="F23" s="164"/>
      <c r="G23" s="112"/>
      <c r="H23" s="154" t="s">
        <v>1</v>
      </c>
      <c r="I23" s="154"/>
      <c r="J23" s="208">
        <f>'10.Summary of Changes'!H113</f>
        <v>3.8297872340425532E-2</v>
      </c>
      <c r="K23" s="221"/>
      <c r="L23" s="164"/>
      <c r="M23" s="112"/>
      <c r="N23" s="154" t="s">
        <v>1</v>
      </c>
      <c r="O23" s="208">
        <f>'10.Summary of Changes'!M113</f>
        <v>5.4755043227665709E-2</v>
      </c>
      <c r="P23" s="209">
        <f>Formulas!BZ21</f>
        <v>5.4755043227665709E-2</v>
      </c>
      <c r="Q23" s="164"/>
      <c r="R23" s="1"/>
      <c r="S23" s="1"/>
      <c r="T23" s="153"/>
      <c r="U23" s="153"/>
      <c r="V23" s="153"/>
      <c r="W23" s="153"/>
      <c r="X23" s="153"/>
      <c r="Y23" s="153"/>
      <c r="Z23" s="153"/>
      <c r="AA23" s="153"/>
      <c r="AB23" s="153"/>
      <c r="AC23" s="149"/>
      <c r="AD23" s="149"/>
      <c r="AE23" s="149"/>
      <c r="AF23" s="149"/>
      <c r="AG23" s="149"/>
      <c r="AH23" s="149"/>
      <c r="AI23" s="149"/>
      <c r="AJ23" s="149"/>
      <c r="AK23" s="149"/>
      <c r="AL23" s="149"/>
      <c r="AM23" s="149"/>
      <c r="AN23" s="149"/>
      <c r="AO23" s="149"/>
      <c r="AP23" s="149"/>
      <c r="AQ23" s="149"/>
      <c r="AR23" s="149"/>
      <c r="AS23" s="149"/>
      <c r="AT23" s="149"/>
      <c r="AU23" s="149"/>
      <c r="AV23" s="149"/>
      <c r="AW23" s="149"/>
      <c r="AX23" s="149"/>
      <c r="AY23" s="149"/>
      <c r="AZ23" s="149"/>
      <c r="BA23" s="149"/>
      <c r="BB23" s="149"/>
      <c r="BC23" s="149"/>
      <c r="BD23" s="149"/>
      <c r="BE23" s="149"/>
      <c r="BF23" s="149"/>
      <c r="BG23" s="149"/>
      <c r="BH23" s="149"/>
      <c r="BI23" s="149"/>
      <c r="BJ23" s="149"/>
      <c r="BK23" s="149"/>
      <c r="BL23" s="149"/>
      <c r="BM23" s="149"/>
      <c r="BN23" s="149"/>
      <c r="BO23" s="149"/>
      <c r="BP23" s="149"/>
      <c r="BQ23" s="149"/>
      <c r="BR23" s="149"/>
      <c r="BS23" s="149"/>
      <c r="BT23" s="149"/>
      <c r="BU23" s="149"/>
      <c r="BV23" s="149"/>
      <c r="BW23" s="149"/>
      <c r="BX23" s="149"/>
      <c r="BY23" s="149"/>
      <c r="BZ23" s="149"/>
      <c r="CA23" s="149"/>
      <c r="CB23" s="149"/>
      <c r="CC23" s="149"/>
      <c r="CD23" s="149"/>
      <c r="CE23" s="149"/>
      <c r="CF23" s="149"/>
      <c r="CG23" s="149"/>
      <c r="CH23" s="149"/>
      <c r="CI23" s="149"/>
      <c r="CJ23" s="149"/>
      <c r="CK23" s="149"/>
      <c r="CL23" s="149"/>
      <c r="CM23" s="149"/>
      <c r="CN23" s="149"/>
      <c r="CO23" s="149"/>
      <c r="CP23" s="149"/>
      <c r="CQ23" s="149"/>
      <c r="CR23" s="149"/>
      <c r="CS23" s="149"/>
      <c r="CT23" s="149"/>
      <c r="CU23" s="149"/>
      <c r="CV23" s="149"/>
      <c r="CW23" s="149"/>
      <c r="CX23" s="149"/>
      <c r="CY23" s="149"/>
      <c r="CZ23" s="149"/>
      <c r="DA23" s="149"/>
      <c r="DB23" s="149"/>
      <c r="DC23" s="149"/>
      <c r="DD23" s="149"/>
      <c r="DE23" s="149"/>
      <c r="DF23" s="149"/>
      <c r="DG23" s="149"/>
      <c r="DH23" s="149"/>
      <c r="DI23" s="149"/>
      <c r="DJ23" s="149"/>
      <c r="DK23" s="149"/>
      <c r="DL23" s="149"/>
      <c r="DM23" s="149"/>
      <c r="DN23" s="149"/>
      <c r="DO23" s="149"/>
      <c r="DP23" s="149"/>
      <c r="DQ23" s="149"/>
      <c r="DR23" s="149"/>
      <c r="DS23" s="149"/>
      <c r="DT23" s="149"/>
      <c r="DU23" s="149"/>
      <c r="DV23" s="149"/>
      <c r="DW23" s="149"/>
      <c r="DX23" s="149"/>
      <c r="DY23" s="149"/>
      <c r="DZ23" s="149"/>
      <c r="EA23" s="149"/>
      <c r="EB23" s="149"/>
      <c r="EC23" s="149"/>
      <c r="ED23" s="149"/>
      <c r="EE23" s="149"/>
      <c r="EF23" s="149"/>
      <c r="EG23" s="149"/>
      <c r="EH23" s="149"/>
      <c r="EI23" s="149"/>
      <c r="EJ23" s="149"/>
      <c r="EK23" s="149"/>
      <c r="EL23" s="149"/>
      <c r="EM23" s="149"/>
      <c r="EN23" s="149"/>
      <c r="EO23" s="149"/>
      <c r="EP23" s="149"/>
      <c r="EQ23" s="149"/>
      <c r="ER23" s="149"/>
      <c r="ES23" s="149"/>
      <c r="ET23" s="149"/>
      <c r="EU23" s="149"/>
      <c r="EV23" s="149"/>
      <c r="EW23" s="149"/>
      <c r="EX23" s="149"/>
      <c r="EY23" s="149"/>
      <c r="EZ23" s="149"/>
      <c r="FA23" s="149"/>
      <c r="FB23" s="149"/>
      <c r="FC23" s="149"/>
      <c r="FD23" s="149"/>
      <c r="FE23" s="149"/>
      <c r="FF23" s="149"/>
      <c r="FG23" s="149"/>
      <c r="FH23" s="149"/>
      <c r="FI23" s="149"/>
      <c r="FJ23" s="149"/>
      <c r="FK23" s="149"/>
      <c r="FL23" s="149"/>
      <c r="FM23" s="149"/>
      <c r="FN23" s="149"/>
      <c r="FO23" s="149"/>
      <c r="FP23" s="149"/>
      <c r="FQ23" s="149"/>
      <c r="FR23" s="149"/>
      <c r="FS23" s="149"/>
      <c r="FT23" s="149"/>
      <c r="FU23" s="149"/>
      <c r="FV23" s="149"/>
      <c r="FW23" s="149"/>
      <c r="FX23" s="149"/>
      <c r="FY23" s="149"/>
      <c r="FZ23" s="149"/>
      <c r="GA23" s="149"/>
      <c r="GB23" s="149"/>
      <c r="GC23" s="149"/>
      <c r="GD23" s="149"/>
      <c r="GE23" s="149"/>
      <c r="GF23" s="149"/>
      <c r="GG23" s="149"/>
      <c r="GH23" s="149"/>
      <c r="GI23" s="149"/>
      <c r="GJ23" s="149"/>
      <c r="GK23" s="149"/>
      <c r="GL23" s="149"/>
      <c r="GM23" s="149"/>
      <c r="GN23" s="149"/>
      <c r="GO23" s="149"/>
      <c r="GP23" s="149"/>
      <c r="GQ23" s="149"/>
      <c r="GR23" s="149"/>
      <c r="GS23" s="149"/>
      <c r="GT23" s="149"/>
      <c r="GU23" s="149"/>
      <c r="GV23" s="149"/>
      <c r="GW23" s="149"/>
      <c r="GX23" s="149"/>
      <c r="GY23" s="149"/>
      <c r="GZ23" s="149"/>
      <c r="HA23" s="149"/>
      <c r="HB23" s="149"/>
      <c r="HC23" s="149"/>
      <c r="HD23" s="149"/>
      <c r="HE23" s="149"/>
      <c r="HF23" s="149"/>
      <c r="HG23" s="149"/>
      <c r="HH23" s="149"/>
      <c r="HI23" s="149"/>
      <c r="HJ23" s="149"/>
      <c r="HK23" s="149"/>
      <c r="HL23" s="149"/>
      <c r="HM23" s="149"/>
      <c r="HN23" s="149"/>
      <c r="HO23" s="149"/>
      <c r="HP23" s="149"/>
      <c r="HQ23" s="149"/>
      <c r="HR23" s="149"/>
      <c r="HS23" s="149"/>
      <c r="HT23" s="149"/>
      <c r="HU23" s="149"/>
      <c r="HV23" s="149"/>
      <c r="HW23" s="149"/>
      <c r="HX23" s="149"/>
      <c r="HY23" s="149"/>
      <c r="HZ23" s="149"/>
      <c r="IA23" s="149"/>
      <c r="IB23" s="149"/>
      <c r="IC23" s="149"/>
      <c r="ID23" s="149"/>
      <c r="IE23" s="149"/>
      <c r="IF23" s="149"/>
      <c r="IG23" s="149"/>
      <c r="IH23" s="149"/>
      <c r="II23" s="149"/>
      <c r="IJ23" s="149"/>
      <c r="IK23" s="149"/>
      <c r="IL23" s="149"/>
      <c r="IM23" s="149"/>
      <c r="IN23" s="149"/>
      <c r="IO23" s="149"/>
      <c r="IP23" s="149"/>
      <c r="IQ23" s="149"/>
      <c r="IR23" s="149"/>
      <c r="IS23" s="149"/>
      <c r="IT23" s="149"/>
      <c r="IU23" s="149"/>
      <c r="IV23" s="149"/>
      <c r="IW23" s="149"/>
      <c r="IX23" s="149"/>
      <c r="IY23" s="149"/>
    </row>
    <row r="24" spans="1:259" s="152" customFormat="1" ht="15" customHeight="1" x14ac:dyDescent="0.2">
      <c r="A24" s="149"/>
      <c r="B24" s="163"/>
      <c r="C24" s="163"/>
      <c r="D24" s="164"/>
      <c r="E24" s="164"/>
      <c r="F24" s="164"/>
      <c r="G24" s="112"/>
      <c r="H24" s="163"/>
      <c r="I24" s="163"/>
      <c r="J24" s="164"/>
      <c r="K24" s="164"/>
      <c r="L24" s="164"/>
      <c r="M24" s="112"/>
      <c r="N24" s="163"/>
      <c r="O24" s="164"/>
      <c r="P24" s="164"/>
      <c r="Q24" s="164"/>
      <c r="R24" s="1"/>
      <c r="S24" s="1"/>
      <c r="T24" s="153"/>
      <c r="U24" s="153"/>
      <c r="V24" s="153"/>
      <c r="W24" s="153"/>
      <c r="X24" s="153"/>
      <c r="Y24" s="153"/>
      <c r="Z24" s="153"/>
      <c r="AA24" s="153"/>
      <c r="AB24" s="153"/>
      <c r="AC24" s="149"/>
      <c r="AD24" s="149"/>
      <c r="AE24" s="149"/>
      <c r="AF24" s="149"/>
      <c r="AG24" s="149"/>
      <c r="AH24" s="149"/>
      <c r="AI24" s="149"/>
      <c r="AJ24" s="149"/>
      <c r="AK24" s="149"/>
      <c r="AL24" s="149"/>
      <c r="AM24" s="149"/>
      <c r="AN24" s="149"/>
      <c r="AO24" s="149"/>
      <c r="AP24" s="149"/>
      <c r="AQ24" s="149"/>
      <c r="AR24" s="149"/>
      <c r="AS24" s="149"/>
      <c r="AT24" s="149"/>
      <c r="AU24" s="149"/>
      <c r="AV24" s="149"/>
      <c r="AW24" s="149"/>
      <c r="AX24" s="149"/>
      <c r="AY24" s="149"/>
      <c r="AZ24" s="149"/>
      <c r="BA24" s="149"/>
      <c r="BB24" s="149"/>
      <c r="BC24" s="149"/>
      <c r="BD24" s="149"/>
      <c r="BE24" s="149"/>
      <c r="BF24" s="149"/>
      <c r="BG24" s="149"/>
      <c r="BH24" s="149"/>
      <c r="BI24" s="149"/>
      <c r="BJ24" s="149"/>
      <c r="BK24" s="149"/>
      <c r="BL24" s="149"/>
      <c r="BM24" s="149"/>
      <c r="BN24" s="149"/>
      <c r="BO24" s="149"/>
      <c r="BP24" s="149"/>
      <c r="BQ24" s="149"/>
      <c r="BR24" s="149"/>
      <c r="BS24" s="149"/>
      <c r="BT24" s="149"/>
      <c r="BU24" s="149"/>
      <c r="BV24" s="149"/>
      <c r="BW24" s="149"/>
      <c r="BX24" s="149"/>
      <c r="BY24" s="149"/>
      <c r="BZ24" s="149"/>
      <c r="CA24" s="149"/>
      <c r="CB24" s="149"/>
      <c r="CC24" s="149"/>
      <c r="CD24" s="149"/>
      <c r="CE24" s="149"/>
      <c r="CF24" s="149"/>
      <c r="CG24" s="149"/>
      <c r="CH24" s="149"/>
      <c r="CI24" s="149"/>
      <c r="CJ24" s="149"/>
      <c r="CK24" s="149"/>
      <c r="CL24" s="149"/>
      <c r="CM24" s="149"/>
      <c r="CN24" s="149"/>
      <c r="CO24" s="149"/>
      <c r="CP24" s="149"/>
      <c r="CQ24" s="149"/>
      <c r="CR24" s="149"/>
      <c r="CS24" s="149"/>
      <c r="CT24" s="149"/>
      <c r="CU24" s="149"/>
      <c r="CV24" s="149"/>
      <c r="CW24" s="149"/>
      <c r="CX24" s="149"/>
      <c r="CY24" s="149"/>
      <c r="CZ24" s="149"/>
      <c r="DA24" s="149"/>
      <c r="DB24" s="149"/>
      <c r="DC24" s="149"/>
      <c r="DD24" s="149"/>
      <c r="DE24" s="149"/>
      <c r="DF24" s="149"/>
      <c r="DG24" s="149"/>
      <c r="DH24" s="149"/>
      <c r="DI24" s="149"/>
      <c r="DJ24" s="149"/>
      <c r="DK24" s="149"/>
      <c r="DL24" s="149"/>
      <c r="DM24" s="149"/>
      <c r="DN24" s="149"/>
      <c r="DO24" s="149"/>
      <c r="DP24" s="149"/>
      <c r="DQ24" s="149"/>
      <c r="DR24" s="149"/>
      <c r="DS24" s="149"/>
      <c r="DT24" s="149"/>
      <c r="DU24" s="149"/>
      <c r="DV24" s="149"/>
      <c r="DW24" s="149"/>
      <c r="DX24" s="149"/>
      <c r="DY24" s="149"/>
      <c r="DZ24" s="149"/>
      <c r="EA24" s="149"/>
      <c r="EB24" s="149"/>
      <c r="EC24" s="149"/>
      <c r="ED24" s="149"/>
      <c r="EE24" s="149"/>
      <c r="EF24" s="149"/>
      <c r="EG24" s="149"/>
      <c r="EH24" s="149"/>
      <c r="EI24" s="149"/>
      <c r="EJ24" s="149"/>
      <c r="EK24" s="149"/>
      <c r="EL24" s="149"/>
      <c r="EM24" s="149"/>
      <c r="EN24" s="149"/>
      <c r="EO24" s="149"/>
      <c r="EP24" s="149"/>
      <c r="EQ24" s="149"/>
      <c r="ER24" s="149"/>
      <c r="ES24" s="149"/>
      <c r="ET24" s="149"/>
      <c r="EU24" s="149"/>
      <c r="EV24" s="149"/>
      <c r="EW24" s="149"/>
      <c r="EX24" s="149"/>
      <c r="EY24" s="149"/>
      <c r="EZ24" s="149"/>
      <c r="FA24" s="149"/>
      <c r="FB24" s="149"/>
      <c r="FC24" s="149"/>
      <c r="FD24" s="149"/>
      <c r="FE24" s="149"/>
      <c r="FF24" s="149"/>
      <c r="FG24" s="149"/>
      <c r="FH24" s="149"/>
      <c r="FI24" s="149"/>
      <c r="FJ24" s="149"/>
      <c r="FK24" s="149"/>
      <c r="FL24" s="149"/>
      <c r="FM24" s="149"/>
      <c r="FN24" s="149"/>
      <c r="FO24" s="149"/>
      <c r="FP24" s="149"/>
      <c r="FQ24" s="149"/>
      <c r="FR24" s="149"/>
      <c r="FS24" s="149"/>
      <c r="FT24" s="149"/>
      <c r="FU24" s="149"/>
      <c r="FV24" s="149"/>
      <c r="FW24" s="149"/>
      <c r="FX24" s="149"/>
      <c r="FY24" s="149"/>
      <c r="FZ24" s="149"/>
      <c r="GA24" s="149"/>
      <c r="GB24" s="149"/>
      <c r="GC24" s="149"/>
      <c r="GD24" s="149"/>
      <c r="GE24" s="149"/>
      <c r="GF24" s="149"/>
      <c r="GG24" s="149"/>
      <c r="GH24" s="149"/>
      <c r="GI24" s="149"/>
      <c r="GJ24" s="149"/>
      <c r="GK24" s="149"/>
      <c r="GL24" s="149"/>
      <c r="GM24" s="149"/>
      <c r="GN24" s="149"/>
      <c r="GO24" s="149"/>
      <c r="GP24" s="149"/>
      <c r="GQ24" s="149"/>
      <c r="GR24" s="149"/>
      <c r="GS24" s="149"/>
      <c r="GT24" s="149"/>
      <c r="GU24" s="149"/>
      <c r="GV24" s="149"/>
      <c r="GW24" s="149"/>
      <c r="GX24" s="149"/>
      <c r="GY24" s="149"/>
      <c r="GZ24" s="149"/>
      <c r="HA24" s="149"/>
      <c r="HB24" s="149"/>
      <c r="HC24" s="149"/>
      <c r="HD24" s="149"/>
      <c r="HE24" s="149"/>
      <c r="HF24" s="149"/>
      <c r="HG24" s="149"/>
      <c r="HH24" s="149"/>
      <c r="HI24" s="149"/>
      <c r="HJ24" s="149"/>
      <c r="HK24" s="149"/>
      <c r="HL24" s="149"/>
      <c r="HM24" s="149"/>
      <c r="HN24" s="149"/>
      <c r="HO24" s="149"/>
      <c r="HP24" s="149"/>
      <c r="HQ24" s="149"/>
      <c r="HR24" s="149"/>
      <c r="HS24" s="149"/>
      <c r="HT24" s="149"/>
      <c r="HU24" s="149"/>
      <c r="HV24" s="149"/>
      <c r="HW24" s="149"/>
      <c r="HX24" s="149"/>
      <c r="HY24" s="149"/>
      <c r="HZ24" s="149"/>
      <c r="IA24" s="149"/>
      <c r="IB24" s="149"/>
      <c r="IC24" s="149"/>
      <c r="ID24" s="149"/>
      <c r="IE24" s="149"/>
      <c r="IF24" s="149"/>
      <c r="IG24" s="149"/>
      <c r="IH24" s="149"/>
      <c r="II24" s="149"/>
      <c r="IJ24" s="149"/>
      <c r="IK24" s="149"/>
      <c r="IL24" s="149"/>
      <c r="IM24" s="149"/>
      <c r="IN24" s="149"/>
      <c r="IO24" s="149"/>
      <c r="IP24" s="149"/>
      <c r="IQ24" s="149"/>
      <c r="IR24" s="149"/>
      <c r="IS24" s="149"/>
      <c r="IT24" s="149"/>
      <c r="IU24" s="149"/>
      <c r="IV24" s="149"/>
      <c r="IW24" s="149"/>
      <c r="IX24" s="149"/>
      <c r="IY24" s="149"/>
    </row>
    <row r="25" spans="1:259" s="152" customFormat="1" ht="15" customHeight="1" x14ac:dyDescent="0.2">
      <c r="A25" s="149"/>
      <c r="B25" s="149"/>
      <c r="C25" s="149"/>
      <c r="D25" s="149"/>
      <c r="E25" s="149"/>
      <c r="F25" s="149"/>
      <c r="G25" s="112"/>
      <c r="H25" s="149"/>
      <c r="I25" s="149"/>
      <c r="J25" s="149"/>
      <c r="K25" s="149"/>
      <c r="L25" s="149"/>
      <c r="M25" s="112"/>
      <c r="N25" s="149"/>
      <c r="O25" s="149"/>
      <c r="P25" s="149"/>
      <c r="Q25" s="149"/>
      <c r="R25" s="1"/>
      <c r="S25" s="1"/>
      <c r="T25" s="153"/>
      <c r="U25" s="153"/>
      <c r="V25" s="153"/>
      <c r="W25" s="153"/>
      <c r="X25" s="153"/>
      <c r="Y25" s="153"/>
      <c r="Z25" s="153"/>
      <c r="AA25" s="153"/>
      <c r="AB25" s="153"/>
      <c r="AC25" s="149"/>
      <c r="AD25" s="149"/>
      <c r="AE25" s="149"/>
      <c r="AF25" s="149"/>
      <c r="AG25" s="149"/>
      <c r="AH25" s="149"/>
      <c r="AI25" s="149"/>
      <c r="AJ25" s="149"/>
      <c r="AK25" s="149"/>
      <c r="AL25" s="149"/>
      <c r="AM25" s="149"/>
      <c r="AN25" s="149"/>
      <c r="AO25" s="149"/>
      <c r="AP25" s="149"/>
      <c r="AQ25" s="149"/>
      <c r="AR25" s="149"/>
      <c r="AS25" s="149"/>
      <c r="AT25" s="149"/>
      <c r="AU25" s="149"/>
      <c r="AV25" s="149"/>
      <c r="AW25" s="149"/>
      <c r="AX25" s="149"/>
      <c r="AY25" s="149"/>
      <c r="AZ25" s="149"/>
      <c r="BA25" s="149"/>
      <c r="BB25" s="149"/>
      <c r="BC25" s="149"/>
      <c r="BD25" s="149"/>
      <c r="BE25" s="149"/>
      <c r="BF25" s="149"/>
      <c r="BG25" s="149"/>
      <c r="BH25" s="149"/>
      <c r="BI25" s="149"/>
      <c r="BJ25" s="149"/>
      <c r="BK25" s="149"/>
      <c r="BL25" s="149"/>
      <c r="BM25" s="149"/>
      <c r="BN25" s="149"/>
      <c r="BO25" s="149"/>
      <c r="BP25" s="149"/>
      <c r="BQ25" s="149"/>
      <c r="BR25" s="149"/>
      <c r="BS25" s="149"/>
      <c r="BT25" s="149"/>
      <c r="BU25" s="149"/>
      <c r="BV25" s="149"/>
      <c r="BW25" s="149"/>
      <c r="BX25" s="149"/>
      <c r="BY25" s="149"/>
      <c r="BZ25" s="149"/>
      <c r="CA25" s="149"/>
      <c r="CB25" s="149"/>
      <c r="CC25" s="149"/>
      <c r="CD25" s="149"/>
      <c r="CE25" s="149"/>
      <c r="CF25" s="149"/>
      <c r="CG25" s="149"/>
      <c r="CH25" s="149"/>
      <c r="CI25" s="149"/>
      <c r="CJ25" s="149"/>
      <c r="CK25" s="149"/>
      <c r="CL25" s="149"/>
      <c r="CM25" s="149"/>
      <c r="CN25" s="149"/>
      <c r="CO25" s="149"/>
      <c r="CP25" s="149"/>
      <c r="CQ25" s="149"/>
      <c r="CR25" s="149"/>
      <c r="CS25" s="149"/>
      <c r="CT25" s="149"/>
      <c r="CU25" s="149"/>
      <c r="CV25" s="149"/>
      <c r="CW25" s="149"/>
      <c r="CX25" s="149"/>
      <c r="CY25" s="149"/>
      <c r="CZ25" s="149"/>
      <c r="DA25" s="149"/>
      <c r="DB25" s="149"/>
      <c r="DC25" s="149"/>
      <c r="DD25" s="149"/>
      <c r="DE25" s="149"/>
      <c r="DF25" s="149"/>
      <c r="DG25" s="149"/>
      <c r="DH25" s="149"/>
      <c r="DI25" s="149"/>
      <c r="DJ25" s="149"/>
      <c r="DK25" s="149"/>
      <c r="DL25" s="149"/>
      <c r="DM25" s="149"/>
      <c r="DN25" s="149"/>
      <c r="DO25" s="149"/>
      <c r="DP25" s="149"/>
      <c r="DQ25" s="149"/>
      <c r="DR25" s="149"/>
      <c r="DS25" s="149"/>
      <c r="DT25" s="149"/>
      <c r="DU25" s="149"/>
      <c r="DV25" s="149"/>
      <c r="DW25" s="149"/>
      <c r="DX25" s="149"/>
      <c r="DY25" s="149"/>
      <c r="DZ25" s="149"/>
      <c r="EA25" s="149"/>
      <c r="EB25" s="149"/>
      <c r="EC25" s="149"/>
      <c r="ED25" s="149"/>
      <c r="EE25" s="149"/>
      <c r="EF25" s="149"/>
      <c r="EG25" s="149"/>
      <c r="EH25" s="149"/>
      <c r="EI25" s="149"/>
      <c r="EJ25" s="149"/>
      <c r="EK25" s="149"/>
      <c r="EL25" s="149"/>
      <c r="EM25" s="149"/>
      <c r="EN25" s="149"/>
      <c r="EO25" s="149"/>
      <c r="EP25" s="149"/>
      <c r="EQ25" s="149"/>
      <c r="ER25" s="149"/>
      <c r="ES25" s="149"/>
      <c r="ET25" s="149"/>
      <c r="EU25" s="149"/>
      <c r="EV25" s="149"/>
      <c r="EW25" s="149"/>
      <c r="EX25" s="149"/>
      <c r="EY25" s="149"/>
      <c r="EZ25" s="149"/>
      <c r="FA25" s="149"/>
      <c r="FB25" s="149"/>
      <c r="FC25" s="149"/>
      <c r="FD25" s="149"/>
      <c r="FE25" s="149"/>
      <c r="FF25" s="149"/>
      <c r="FG25" s="149"/>
      <c r="FH25" s="149"/>
      <c r="FI25" s="149"/>
      <c r="FJ25" s="149"/>
      <c r="FK25" s="149"/>
      <c r="FL25" s="149"/>
      <c r="FM25" s="149"/>
      <c r="FN25" s="149"/>
      <c r="FO25" s="149"/>
      <c r="FP25" s="149"/>
      <c r="FQ25" s="149"/>
      <c r="FR25" s="149"/>
      <c r="FS25" s="149"/>
      <c r="FT25" s="149"/>
      <c r="FU25" s="149"/>
      <c r="FV25" s="149"/>
      <c r="FW25" s="149"/>
      <c r="FX25" s="149"/>
      <c r="FY25" s="149"/>
      <c r="FZ25" s="149"/>
      <c r="GA25" s="149"/>
      <c r="GB25" s="149"/>
      <c r="GC25" s="149"/>
      <c r="GD25" s="149"/>
      <c r="GE25" s="149"/>
      <c r="GF25" s="149"/>
      <c r="GG25" s="149"/>
      <c r="GH25" s="149"/>
      <c r="GI25" s="149"/>
      <c r="GJ25" s="149"/>
      <c r="GK25" s="149"/>
      <c r="GL25" s="149"/>
      <c r="GM25" s="149"/>
      <c r="GN25" s="149"/>
      <c r="GO25" s="149"/>
      <c r="GP25" s="149"/>
      <c r="GQ25" s="149"/>
      <c r="GR25" s="149"/>
      <c r="GS25" s="149"/>
      <c r="GT25" s="149"/>
      <c r="GU25" s="149"/>
      <c r="GV25" s="149"/>
      <c r="GW25" s="149"/>
      <c r="GX25" s="149"/>
      <c r="GY25" s="149"/>
      <c r="GZ25" s="149"/>
      <c r="HA25" s="149"/>
      <c r="HB25" s="149"/>
      <c r="HC25" s="149"/>
      <c r="HD25" s="149"/>
      <c r="HE25" s="149"/>
      <c r="HF25" s="149"/>
      <c r="HG25" s="149"/>
      <c r="HH25" s="149"/>
      <c r="HI25" s="149"/>
      <c r="HJ25" s="149"/>
      <c r="HK25" s="149"/>
      <c r="HL25" s="149"/>
      <c r="HM25" s="149"/>
      <c r="HN25" s="149"/>
      <c r="HO25" s="149"/>
      <c r="HP25" s="149"/>
      <c r="HQ25" s="149"/>
      <c r="HR25" s="149"/>
      <c r="HS25" s="149"/>
      <c r="HT25" s="149"/>
      <c r="HU25" s="149"/>
      <c r="HV25" s="149"/>
      <c r="HW25" s="149"/>
      <c r="HX25" s="149"/>
      <c r="HY25" s="149"/>
      <c r="HZ25" s="149"/>
      <c r="IA25" s="149"/>
      <c r="IB25" s="149"/>
      <c r="IC25" s="149"/>
      <c r="ID25" s="149"/>
      <c r="IE25" s="149"/>
      <c r="IF25" s="149"/>
      <c r="IG25" s="149"/>
      <c r="IH25" s="149"/>
      <c r="II25" s="149"/>
      <c r="IJ25" s="149"/>
      <c r="IK25" s="149"/>
      <c r="IL25" s="149"/>
      <c r="IM25" s="149"/>
      <c r="IN25" s="149"/>
      <c r="IO25" s="149"/>
      <c r="IP25" s="149"/>
      <c r="IQ25" s="149"/>
      <c r="IR25" s="149"/>
      <c r="IS25" s="149"/>
      <c r="IT25" s="149"/>
      <c r="IU25" s="149"/>
      <c r="IV25" s="149"/>
      <c r="IW25" s="149"/>
      <c r="IX25" s="149"/>
      <c r="IY25" s="149"/>
    </row>
    <row r="26" spans="1:259" s="152" customFormat="1" ht="15" customHeight="1" x14ac:dyDescent="0.2">
      <c r="G26" s="174"/>
      <c r="M26" s="174"/>
      <c r="R26" s="1"/>
      <c r="S26" s="1"/>
      <c r="T26" s="153"/>
      <c r="U26" s="153"/>
      <c r="V26" s="153"/>
      <c r="W26" s="153"/>
      <c r="X26" s="153"/>
      <c r="Y26" s="153"/>
      <c r="Z26" s="153"/>
      <c r="AA26" s="153"/>
      <c r="AB26" s="153"/>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c r="BU26" s="149"/>
      <c r="BV26" s="149"/>
      <c r="BW26" s="149"/>
      <c r="BX26" s="149"/>
      <c r="BY26" s="149"/>
      <c r="BZ26" s="149"/>
      <c r="CA26" s="149"/>
      <c r="CB26" s="149"/>
      <c r="CC26" s="149"/>
      <c r="CD26" s="149"/>
      <c r="CE26" s="149"/>
      <c r="CF26" s="149"/>
      <c r="CG26" s="149"/>
      <c r="CH26" s="149"/>
      <c r="CI26" s="149"/>
      <c r="CJ26" s="149"/>
      <c r="CK26" s="149"/>
      <c r="CL26" s="149"/>
      <c r="CM26" s="149"/>
      <c r="CN26" s="149"/>
      <c r="CO26" s="149"/>
      <c r="CP26" s="149"/>
      <c r="CQ26" s="149"/>
      <c r="CR26" s="149"/>
      <c r="CS26" s="149"/>
      <c r="CT26" s="149"/>
      <c r="CU26" s="149"/>
      <c r="CV26" s="149"/>
      <c r="CW26" s="149"/>
      <c r="CX26" s="149"/>
      <c r="CY26" s="149"/>
      <c r="CZ26" s="149"/>
      <c r="DA26" s="149"/>
      <c r="DB26" s="149"/>
      <c r="DC26" s="149"/>
      <c r="DD26" s="149"/>
      <c r="DE26" s="149"/>
      <c r="DF26" s="149"/>
      <c r="DG26" s="149"/>
      <c r="DH26" s="149"/>
      <c r="DI26" s="149"/>
      <c r="DJ26" s="149"/>
      <c r="DK26" s="149"/>
      <c r="DL26" s="149"/>
      <c r="DM26" s="149"/>
      <c r="DN26" s="149"/>
      <c r="DO26" s="149"/>
      <c r="DP26" s="149"/>
      <c r="DQ26" s="149"/>
      <c r="DR26" s="149"/>
      <c r="DS26" s="149"/>
      <c r="DT26" s="149"/>
      <c r="DU26" s="149"/>
      <c r="DV26" s="149"/>
      <c r="DW26" s="149"/>
      <c r="DX26" s="149"/>
      <c r="DY26" s="149"/>
      <c r="DZ26" s="149"/>
      <c r="EA26" s="149"/>
      <c r="EB26" s="149"/>
      <c r="EC26" s="149"/>
      <c r="ED26" s="149"/>
      <c r="EE26" s="149"/>
      <c r="EF26" s="149"/>
      <c r="EG26" s="149"/>
      <c r="EH26" s="149"/>
      <c r="EI26" s="149"/>
      <c r="EJ26" s="149"/>
      <c r="EK26" s="149"/>
      <c r="EL26" s="149"/>
      <c r="EM26" s="149"/>
      <c r="EN26" s="149"/>
      <c r="EO26" s="149"/>
      <c r="EP26" s="149"/>
      <c r="EQ26" s="149"/>
      <c r="ER26" s="149"/>
      <c r="ES26" s="149"/>
      <c r="ET26" s="149"/>
      <c r="EU26" s="149"/>
      <c r="EV26" s="149"/>
      <c r="EW26" s="149"/>
      <c r="EX26" s="149"/>
      <c r="EY26" s="149"/>
      <c r="EZ26" s="149"/>
      <c r="FA26" s="149"/>
      <c r="FB26" s="149"/>
      <c r="FC26" s="149"/>
      <c r="FD26" s="149"/>
      <c r="FE26" s="149"/>
      <c r="FF26" s="149"/>
      <c r="FG26" s="149"/>
      <c r="FH26" s="149"/>
      <c r="FI26" s="149"/>
      <c r="FJ26" s="149"/>
      <c r="FK26" s="149"/>
      <c r="FL26" s="149"/>
      <c r="FM26" s="149"/>
      <c r="FN26" s="149"/>
      <c r="FO26" s="149"/>
      <c r="FP26" s="149"/>
      <c r="FQ26" s="149"/>
      <c r="FR26" s="149"/>
      <c r="FS26" s="149"/>
      <c r="FT26" s="149"/>
      <c r="FU26" s="149"/>
      <c r="FV26" s="149"/>
      <c r="FW26" s="149"/>
      <c r="FX26" s="149"/>
      <c r="FY26" s="149"/>
      <c r="FZ26" s="149"/>
      <c r="GA26" s="149"/>
      <c r="GB26" s="149"/>
      <c r="GC26" s="149"/>
      <c r="GD26" s="149"/>
      <c r="GE26" s="149"/>
      <c r="GF26" s="149"/>
      <c r="GG26" s="149"/>
      <c r="GH26" s="149"/>
      <c r="GI26" s="149"/>
      <c r="GJ26" s="149"/>
      <c r="GK26" s="149"/>
      <c r="GL26" s="149"/>
      <c r="GM26" s="149"/>
      <c r="GN26" s="149"/>
      <c r="GO26" s="149"/>
      <c r="GP26" s="149"/>
      <c r="GQ26" s="149"/>
      <c r="GR26" s="149"/>
      <c r="GS26" s="149"/>
      <c r="GT26" s="149"/>
      <c r="GU26" s="149"/>
      <c r="GV26" s="149"/>
      <c r="GW26" s="149"/>
      <c r="GX26" s="149"/>
      <c r="GY26" s="149"/>
      <c r="GZ26" s="149"/>
      <c r="HA26" s="149"/>
      <c r="HB26" s="149"/>
      <c r="HC26" s="149"/>
      <c r="HD26" s="149"/>
      <c r="HE26" s="149"/>
      <c r="HF26" s="149"/>
      <c r="HG26" s="149"/>
      <c r="HH26" s="149"/>
      <c r="HI26" s="149"/>
      <c r="HJ26" s="149"/>
      <c r="HK26" s="149"/>
      <c r="HL26" s="149"/>
      <c r="HM26" s="149"/>
      <c r="HN26" s="149"/>
      <c r="HO26" s="149"/>
      <c r="HP26" s="149"/>
      <c r="HQ26" s="149"/>
      <c r="HR26" s="149"/>
      <c r="HS26" s="149"/>
      <c r="HT26" s="149"/>
      <c r="HU26" s="149"/>
      <c r="HV26" s="149"/>
      <c r="HW26" s="149"/>
      <c r="HX26" s="149"/>
      <c r="HY26" s="149"/>
      <c r="HZ26" s="149"/>
      <c r="IA26" s="149"/>
      <c r="IB26" s="149"/>
      <c r="IC26" s="149"/>
      <c r="ID26" s="149"/>
      <c r="IE26" s="149"/>
      <c r="IF26" s="149"/>
      <c r="IG26" s="149"/>
      <c r="IH26" s="149"/>
      <c r="II26" s="149"/>
      <c r="IJ26" s="149"/>
      <c r="IK26" s="149"/>
      <c r="IL26" s="149"/>
      <c r="IM26" s="149"/>
      <c r="IN26" s="149"/>
      <c r="IO26" s="149"/>
      <c r="IP26" s="149"/>
      <c r="IQ26" s="149"/>
      <c r="IR26" s="149"/>
      <c r="IS26" s="149"/>
      <c r="IT26" s="149"/>
      <c r="IU26" s="149"/>
      <c r="IV26" s="149"/>
      <c r="IW26" s="149"/>
      <c r="IX26" s="149"/>
      <c r="IY26" s="149"/>
    </row>
    <row r="27" spans="1:259" s="152" customFormat="1" ht="15" customHeight="1" x14ac:dyDescent="0.2">
      <c r="G27" s="174"/>
      <c r="M27" s="174"/>
      <c r="R27" s="1"/>
      <c r="S27" s="1"/>
      <c r="T27" s="153"/>
      <c r="U27" s="153"/>
      <c r="V27" s="153"/>
      <c r="W27" s="153"/>
      <c r="X27" s="153"/>
      <c r="Y27" s="153"/>
      <c r="Z27" s="153"/>
      <c r="AA27" s="153"/>
      <c r="AB27" s="153"/>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49"/>
      <c r="AZ27" s="149"/>
      <c r="BA27" s="149"/>
      <c r="BB27" s="149"/>
      <c r="BC27" s="149"/>
      <c r="BD27" s="149"/>
      <c r="BE27" s="149"/>
      <c r="BF27" s="149"/>
      <c r="BG27" s="149"/>
      <c r="BH27" s="149"/>
      <c r="BI27" s="149"/>
      <c r="BJ27" s="149"/>
      <c r="BK27" s="149"/>
      <c r="BL27" s="149"/>
      <c r="BM27" s="149"/>
      <c r="BN27" s="149"/>
      <c r="BO27" s="149"/>
      <c r="BP27" s="149"/>
      <c r="BQ27" s="149"/>
      <c r="BR27" s="149"/>
      <c r="BS27" s="149"/>
      <c r="BT27" s="149"/>
      <c r="BU27" s="149"/>
      <c r="BV27" s="149"/>
      <c r="BW27" s="149"/>
      <c r="BX27" s="149"/>
      <c r="BY27" s="149"/>
      <c r="BZ27" s="149"/>
      <c r="CA27" s="149"/>
      <c r="CB27" s="149"/>
      <c r="CC27" s="149"/>
      <c r="CD27" s="149"/>
      <c r="CE27" s="149"/>
      <c r="CF27" s="149"/>
      <c r="CG27" s="149"/>
      <c r="CH27" s="149"/>
      <c r="CI27" s="149"/>
      <c r="CJ27" s="149"/>
      <c r="CK27" s="149"/>
      <c r="CL27" s="149"/>
      <c r="CM27" s="149"/>
      <c r="CN27" s="149"/>
      <c r="CO27" s="149"/>
      <c r="CP27" s="149"/>
      <c r="CQ27" s="149"/>
      <c r="CR27" s="149"/>
      <c r="CS27" s="149"/>
      <c r="CT27" s="149"/>
      <c r="CU27" s="149"/>
      <c r="CV27" s="149"/>
      <c r="CW27" s="149"/>
      <c r="CX27" s="149"/>
      <c r="CY27" s="149"/>
      <c r="CZ27" s="149"/>
      <c r="DA27" s="149"/>
      <c r="DB27" s="149"/>
      <c r="DC27" s="149"/>
      <c r="DD27" s="149"/>
      <c r="DE27" s="149"/>
      <c r="DF27" s="149"/>
      <c r="DG27" s="149"/>
      <c r="DH27" s="149"/>
      <c r="DI27" s="149"/>
      <c r="DJ27" s="149"/>
      <c r="DK27" s="149"/>
      <c r="DL27" s="149"/>
      <c r="DM27" s="149"/>
      <c r="DN27" s="149"/>
      <c r="DO27" s="149"/>
      <c r="DP27" s="149"/>
      <c r="DQ27" s="149"/>
      <c r="DR27" s="149"/>
      <c r="DS27" s="149"/>
      <c r="DT27" s="149"/>
      <c r="DU27" s="149"/>
      <c r="DV27" s="149"/>
      <c r="DW27" s="149"/>
      <c r="DX27" s="149"/>
      <c r="DY27" s="149"/>
      <c r="DZ27" s="149"/>
      <c r="EA27" s="149"/>
      <c r="EB27" s="149"/>
      <c r="EC27" s="149"/>
      <c r="ED27" s="149"/>
      <c r="EE27" s="149"/>
      <c r="EF27" s="149"/>
      <c r="EG27" s="149"/>
      <c r="EH27" s="149"/>
      <c r="EI27" s="149"/>
      <c r="EJ27" s="149"/>
      <c r="EK27" s="149"/>
      <c r="EL27" s="149"/>
      <c r="EM27" s="149"/>
      <c r="EN27" s="149"/>
      <c r="EO27" s="149"/>
      <c r="EP27" s="149"/>
      <c r="EQ27" s="149"/>
      <c r="ER27" s="149"/>
      <c r="ES27" s="149"/>
      <c r="ET27" s="149"/>
      <c r="EU27" s="149"/>
      <c r="EV27" s="149"/>
      <c r="EW27" s="149"/>
      <c r="EX27" s="149"/>
      <c r="EY27" s="149"/>
      <c r="EZ27" s="149"/>
      <c r="FA27" s="149"/>
      <c r="FB27" s="149"/>
      <c r="FC27" s="149"/>
      <c r="FD27" s="149"/>
      <c r="FE27" s="149"/>
      <c r="FF27" s="149"/>
      <c r="FG27" s="149"/>
      <c r="FH27" s="149"/>
      <c r="FI27" s="149"/>
      <c r="FJ27" s="149"/>
      <c r="FK27" s="149"/>
      <c r="FL27" s="149"/>
      <c r="FM27" s="149"/>
      <c r="FN27" s="149"/>
      <c r="FO27" s="149"/>
      <c r="FP27" s="149"/>
      <c r="FQ27" s="149"/>
      <c r="FR27" s="149"/>
      <c r="FS27" s="149"/>
      <c r="FT27" s="149"/>
      <c r="FU27" s="149"/>
      <c r="FV27" s="149"/>
      <c r="FW27" s="149"/>
      <c r="FX27" s="149"/>
      <c r="FY27" s="149"/>
      <c r="FZ27" s="149"/>
      <c r="GA27" s="149"/>
      <c r="GB27" s="149"/>
      <c r="GC27" s="149"/>
      <c r="GD27" s="149"/>
      <c r="GE27" s="149"/>
      <c r="GF27" s="149"/>
      <c r="GG27" s="149"/>
      <c r="GH27" s="149"/>
      <c r="GI27" s="149"/>
      <c r="GJ27" s="149"/>
      <c r="GK27" s="149"/>
      <c r="GL27" s="149"/>
      <c r="GM27" s="149"/>
      <c r="GN27" s="149"/>
      <c r="GO27" s="149"/>
      <c r="GP27" s="149"/>
      <c r="GQ27" s="149"/>
      <c r="GR27" s="149"/>
      <c r="GS27" s="149"/>
      <c r="GT27" s="149"/>
      <c r="GU27" s="149"/>
      <c r="GV27" s="149"/>
      <c r="GW27" s="149"/>
      <c r="GX27" s="149"/>
      <c r="GY27" s="149"/>
      <c r="GZ27" s="149"/>
      <c r="HA27" s="149"/>
      <c r="HB27" s="149"/>
      <c r="HC27" s="149"/>
      <c r="HD27" s="149"/>
      <c r="HE27" s="149"/>
      <c r="HF27" s="149"/>
      <c r="HG27" s="149"/>
      <c r="HH27" s="149"/>
      <c r="HI27" s="149"/>
      <c r="HJ27" s="149"/>
      <c r="HK27" s="149"/>
      <c r="HL27" s="149"/>
      <c r="HM27" s="149"/>
      <c r="HN27" s="149"/>
      <c r="HO27" s="149"/>
      <c r="HP27" s="149"/>
      <c r="HQ27" s="149"/>
      <c r="HR27" s="149"/>
      <c r="HS27" s="149"/>
      <c r="HT27" s="149"/>
      <c r="HU27" s="149"/>
      <c r="HV27" s="149"/>
      <c r="HW27" s="149"/>
      <c r="HX27" s="149"/>
      <c r="HY27" s="149"/>
      <c r="HZ27" s="149"/>
      <c r="IA27" s="149"/>
      <c r="IB27" s="149"/>
      <c r="IC27" s="149"/>
      <c r="ID27" s="149"/>
      <c r="IE27" s="149"/>
      <c r="IF27" s="149"/>
      <c r="IG27" s="149"/>
      <c r="IH27" s="149"/>
      <c r="II27" s="149"/>
      <c r="IJ27" s="149"/>
      <c r="IK27" s="149"/>
      <c r="IL27" s="149"/>
      <c r="IM27" s="149"/>
      <c r="IN27" s="149"/>
      <c r="IO27" s="149"/>
      <c r="IP27" s="149"/>
      <c r="IQ27" s="149"/>
      <c r="IR27" s="149"/>
      <c r="IS27" s="149"/>
      <c r="IT27" s="149"/>
      <c r="IU27" s="149"/>
      <c r="IV27" s="149"/>
      <c r="IW27" s="149"/>
      <c r="IX27" s="149"/>
      <c r="IY27" s="149"/>
    </row>
    <row r="28" spans="1:259" s="152" customFormat="1" ht="15" customHeight="1" x14ac:dyDescent="0.2">
      <c r="G28" s="174"/>
      <c r="M28" s="174"/>
      <c r="R28" s="1"/>
      <c r="S28" s="1"/>
      <c r="T28" s="153"/>
      <c r="U28" s="153"/>
      <c r="V28" s="153"/>
      <c r="W28" s="153"/>
      <c r="X28" s="153"/>
      <c r="Y28" s="153"/>
      <c r="Z28" s="153"/>
      <c r="AA28" s="153"/>
      <c r="AB28" s="153"/>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c r="BI28" s="149"/>
      <c r="BJ28" s="149"/>
      <c r="BK28" s="149"/>
      <c r="BL28" s="149"/>
      <c r="BM28" s="149"/>
      <c r="BN28" s="149"/>
      <c r="BO28" s="149"/>
      <c r="BP28" s="149"/>
      <c r="BQ28" s="149"/>
      <c r="BR28" s="149"/>
      <c r="BS28" s="149"/>
      <c r="BT28" s="149"/>
      <c r="BU28" s="149"/>
      <c r="BV28" s="149"/>
      <c r="BW28" s="149"/>
      <c r="BX28" s="149"/>
      <c r="BY28" s="149"/>
      <c r="BZ28" s="149"/>
      <c r="CA28" s="149"/>
      <c r="CB28" s="149"/>
      <c r="CC28" s="149"/>
      <c r="CD28" s="149"/>
      <c r="CE28" s="149"/>
      <c r="CF28" s="149"/>
      <c r="CG28" s="149"/>
      <c r="CH28" s="149"/>
      <c r="CI28" s="149"/>
      <c r="CJ28" s="149"/>
      <c r="CK28" s="149"/>
      <c r="CL28" s="149"/>
      <c r="CM28" s="149"/>
      <c r="CN28" s="149"/>
      <c r="CO28" s="149"/>
      <c r="CP28" s="149"/>
      <c r="CQ28" s="149"/>
      <c r="CR28" s="149"/>
      <c r="CS28" s="149"/>
      <c r="CT28" s="149"/>
      <c r="CU28" s="149"/>
      <c r="CV28" s="149"/>
      <c r="CW28" s="149"/>
      <c r="CX28" s="149"/>
      <c r="CY28" s="149"/>
      <c r="CZ28" s="149"/>
      <c r="DA28" s="149"/>
      <c r="DB28" s="149"/>
      <c r="DC28" s="149"/>
      <c r="DD28" s="149"/>
      <c r="DE28" s="149"/>
      <c r="DF28" s="149"/>
      <c r="DG28" s="149"/>
      <c r="DH28" s="149"/>
      <c r="DI28" s="149"/>
      <c r="DJ28" s="149"/>
      <c r="DK28" s="149"/>
      <c r="DL28" s="149"/>
      <c r="DM28" s="149"/>
      <c r="DN28" s="149"/>
      <c r="DO28" s="149"/>
      <c r="DP28" s="149"/>
      <c r="DQ28" s="149"/>
      <c r="DR28" s="149"/>
      <c r="DS28" s="149"/>
      <c r="DT28" s="149"/>
      <c r="DU28" s="149"/>
      <c r="DV28" s="149"/>
      <c r="DW28" s="149"/>
      <c r="DX28" s="149"/>
      <c r="DY28" s="149"/>
      <c r="DZ28" s="149"/>
      <c r="EA28" s="149"/>
      <c r="EB28" s="149"/>
      <c r="EC28" s="149"/>
      <c r="ED28" s="149"/>
      <c r="EE28" s="149"/>
      <c r="EF28" s="149"/>
      <c r="EG28" s="149"/>
      <c r="EH28" s="149"/>
      <c r="EI28" s="149"/>
      <c r="EJ28" s="149"/>
      <c r="EK28" s="149"/>
      <c r="EL28" s="149"/>
      <c r="EM28" s="149"/>
      <c r="EN28" s="149"/>
      <c r="EO28" s="149"/>
      <c r="EP28" s="149"/>
      <c r="EQ28" s="149"/>
      <c r="ER28" s="149"/>
      <c r="ES28" s="149"/>
      <c r="ET28" s="149"/>
      <c r="EU28" s="149"/>
      <c r="EV28" s="149"/>
      <c r="EW28" s="149"/>
      <c r="EX28" s="149"/>
      <c r="EY28" s="149"/>
      <c r="EZ28" s="149"/>
      <c r="FA28" s="149"/>
      <c r="FB28" s="149"/>
      <c r="FC28" s="149"/>
      <c r="FD28" s="149"/>
      <c r="FE28" s="149"/>
      <c r="FF28" s="149"/>
      <c r="FG28" s="149"/>
      <c r="FH28" s="149"/>
      <c r="FI28" s="149"/>
      <c r="FJ28" s="149"/>
      <c r="FK28" s="149"/>
      <c r="FL28" s="149"/>
      <c r="FM28" s="149"/>
      <c r="FN28" s="149"/>
      <c r="FO28" s="149"/>
      <c r="FP28" s="149"/>
      <c r="FQ28" s="149"/>
      <c r="FR28" s="149"/>
      <c r="FS28" s="149"/>
      <c r="FT28" s="149"/>
      <c r="FU28" s="149"/>
      <c r="FV28" s="149"/>
      <c r="FW28" s="149"/>
      <c r="FX28" s="149"/>
      <c r="FY28" s="149"/>
      <c r="FZ28" s="149"/>
      <c r="GA28" s="149"/>
      <c r="GB28" s="149"/>
      <c r="GC28" s="149"/>
      <c r="GD28" s="149"/>
      <c r="GE28" s="149"/>
      <c r="GF28" s="149"/>
      <c r="GG28" s="149"/>
      <c r="GH28" s="149"/>
      <c r="GI28" s="149"/>
      <c r="GJ28" s="149"/>
      <c r="GK28" s="149"/>
      <c r="GL28" s="149"/>
      <c r="GM28" s="149"/>
      <c r="GN28" s="149"/>
      <c r="GO28" s="149"/>
      <c r="GP28" s="149"/>
      <c r="GQ28" s="149"/>
      <c r="GR28" s="149"/>
      <c r="GS28" s="149"/>
      <c r="GT28" s="149"/>
      <c r="GU28" s="149"/>
      <c r="GV28" s="149"/>
      <c r="GW28" s="149"/>
      <c r="GX28" s="149"/>
      <c r="GY28" s="149"/>
      <c r="GZ28" s="149"/>
      <c r="HA28" s="149"/>
      <c r="HB28" s="149"/>
      <c r="HC28" s="149"/>
      <c r="HD28" s="149"/>
      <c r="HE28" s="149"/>
      <c r="HF28" s="149"/>
      <c r="HG28" s="149"/>
      <c r="HH28" s="149"/>
      <c r="HI28" s="149"/>
      <c r="HJ28" s="149"/>
      <c r="HK28" s="149"/>
      <c r="HL28" s="149"/>
      <c r="HM28" s="149"/>
      <c r="HN28" s="149"/>
      <c r="HO28" s="149"/>
      <c r="HP28" s="149"/>
      <c r="HQ28" s="149"/>
      <c r="HR28" s="149"/>
      <c r="HS28" s="149"/>
      <c r="HT28" s="149"/>
      <c r="HU28" s="149"/>
      <c r="HV28" s="149"/>
      <c r="HW28" s="149"/>
      <c r="HX28" s="149"/>
      <c r="HY28" s="149"/>
      <c r="HZ28" s="149"/>
      <c r="IA28" s="149"/>
      <c r="IB28" s="149"/>
      <c r="IC28" s="149"/>
      <c r="ID28" s="149"/>
      <c r="IE28" s="149"/>
      <c r="IF28" s="149"/>
      <c r="IG28" s="149"/>
      <c r="IH28" s="149"/>
      <c r="II28" s="149"/>
      <c r="IJ28" s="149"/>
      <c r="IK28" s="149"/>
      <c r="IL28" s="149"/>
      <c r="IM28" s="149"/>
      <c r="IN28" s="149"/>
      <c r="IO28" s="149"/>
      <c r="IP28" s="149"/>
      <c r="IQ28" s="149"/>
      <c r="IR28" s="149"/>
      <c r="IS28" s="149"/>
      <c r="IT28" s="149"/>
      <c r="IU28" s="149"/>
      <c r="IV28" s="149"/>
      <c r="IW28" s="149"/>
      <c r="IX28" s="149"/>
      <c r="IY28" s="149"/>
    </row>
    <row r="29" spans="1:259" s="152" customFormat="1" ht="15" customHeight="1" x14ac:dyDescent="0.2">
      <c r="G29" s="174"/>
      <c r="M29" s="174"/>
      <c r="R29" s="1"/>
      <c r="S29" s="1"/>
      <c r="T29" s="153"/>
      <c r="U29" s="153"/>
      <c r="V29" s="153"/>
      <c r="W29" s="153"/>
      <c r="X29" s="153"/>
      <c r="Y29" s="153"/>
      <c r="Z29" s="153"/>
      <c r="AA29" s="153"/>
      <c r="AB29" s="153"/>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49"/>
      <c r="CC29" s="149"/>
      <c r="CD29" s="149"/>
      <c r="CE29" s="149"/>
      <c r="CF29" s="149"/>
      <c r="CG29" s="149"/>
      <c r="CH29" s="149"/>
      <c r="CI29" s="149"/>
      <c r="CJ29" s="149"/>
      <c r="CK29" s="149"/>
      <c r="CL29" s="149"/>
      <c r="CM29" s="149"/>
      <c r="CN29" s="149"/>
      <c r="CO29" s="149"/>
      <c r="CP29" s="149"/>
      <c r="CQ29" s="149"/>
      <c r="CR29" s="149"/>
      <c r="CS29" s="149"/>
      <c r="CT29" s="149"/>
      <c r="CU29" s="149"/>
      <c r="CV29" s="149"/>
      <c r="CW29" s="149"/>
      <c r="CX29" s="149"/>
      <c r="CY29" s="149"/>
      <c r="CZ29" s="149"/>
      <c r="DA29" s="149"/>
      <c r="DB29" s="149"/>
      <c r="DC29" s="149"/>
      <c r="DD29" s="149"/>
      <c r="DE29" s="149"/>
      <c r="DF29" s="149"/>
      <c r="DG29" s="149"/>
      <c r="DH29" s="149"/>
      <c r="DI29" s="149"/>
      <c r="DJ29" s="149"/>
      <c r="DK29" s="149"/>
      <c r="DL29" s="149"/>
      <c r="DM29" s="149"/>
      <c r="DN29" s="149"/>
      <c r="DO29" s="149"/>
      <c r="DP29" s="149"/>
      <c r="DQ29" s="149"/>
      <c r="DR29" s="149"/>
      <c r="DS29" s="149"/>
      <c r="DT29" s="149"/>
      <c r="DU29" s="149"/>
      <c r="DV29" s="149"/>
      <c r="DW29" s="149"/>
      <c r="DX29" s="149"/>
      <c r="DY29" s="149"/>
      <c r="DZ29" s="149"/>
      <c r="EA29" s="149"/>
      <c r="EB29" s="149"/>
      <c r="EC29" s="149"/>
      <c r="ED29" s="149"/>
      <c r="EE29" s="149"/>
      <c r="EF29" s="149"/>
      <c r="EG29" s="149"/>
      <c r="EH29" s="149"/>
      <c r="EI29" s="149"/>
      <c r="EJ29" s="149"/>
      <c r="EK29" s="149"/>
      <c r="EL29" s="149"/>
      <c r="EM29" s="149"/>
      <c r="EN29" s="149"/>
      <c r="EO29" s="149"/>
      <c r="EP29" s="149"/>
      <c r="EQ29" s="149"/>
      <c r="ER29" s="149"/>
      <c r="ES29" s="149"/>
      <c r="ET29" s="149"/>
      <c r="EU29" s="149"/>
      <c r="EV29" s="149"/>
      <c r="EW29" s="149"/>
      <c r="EX29" s="149"/>
      <c r="EY29" s="149"/>
      <c r="EZ29" s="149"/>
      <c r="FA29" s="149"/>
      <c r="FB29" s="149"/>
      <c r="FC29" s="149"/>
      <c r="FD29" s="149"/>
      <c r="FE29" s="149"/>
      <c r="FF29" s="149"/>
      <c r="FG29" s="149"/>
      <c r="FH29" s="149"/>
      <c r="FI29" s="149"/>
      <c r="FJ29" s="149"/>
      <c r="FK29" s="149"/>
      <c r="FL29" s="149"/>
      <c r="FM29" s="149"/>
      <c r="FN29" s="149"/>
      <c r="FO29" s="149"/>
      <c r="FP29" s="149"/>
      <c r="FQ29" s="149"/>
      <c r="FR29" s="149"/>
      <c r="FS29" s="149"/>
      <c r="FT29" s="149"/>
      <c r="FU29" s="149"/>
      <c r="FV29" s="149"/>
      <c r="FW29" s="149"/>
      <c r="FX29" s="149"/>
      <c r="FY29" s="149"/>
      <c r="FZ29" s="149"/>
      <c r="GA29" s="149"/>
      <c r="GB29" s="149"/>
      <c r="GC29" s="149"/>
      <c r="GD29" s="149"/>
      <c r="GE29" s="149"/>
      <c r="GF29" s="149"/>
      <c r="GG29" s="149"/>
      <c r="GH29" s="149"/>
      <c r="GI29" s="149"/>
      <c r="GJ29" s="149"/>
      <c r="GK29" s="149"/>
      <c r="GL29" s="149"/>
      <c r="GM29" s="149"/>
      <c r="GN29" s="149"/>
      <c r="GO29" s="149"/>
      <c r="GP29" s="149"/>
      <c r="GQ29" s="149"/>
      <c r="GR29" s="149"/>
      <c r="GS29" s="149"/>
      <c r="GT29" s="149"/>
      <c r="GU29" s="149"/>
      <c r="GV29" s="149"/>
      <c r="GW29" s="149"/>
      <c r="GX29" s="149"/>
      <c r="GY29" s="149"/>
      <c r="GZ29" s="149"/>
      <c r="HA29" s="149"/>
      <c r="HB29" s="149"/>
      <c r="HC29" s="149"/>
      <c r="HD29" s="149"/>
      <c r="HE29" s="149"/>
      <c r="HF29" s="149"/>
      <c r="HG29" s="149"/>
      <c r="HH29" s="149"/>
      <c r="HI29" s="149"/>
      <c r="HJ29" s="149"/>
      <c r="HK29" s="149"/>
      <c r="HL29" s="149"/>
      <c r="HM29" s="149"/>
      <c r="HN29" s="149"/>
      <c r="HO29" s="149"/>
      <c r="HP29" s="149"/>
      <c r="HQ29" s="149"/>
      <c r="HR29" s="149"/>
      <c r="HS29" s="149"/>
      <c r="HT29" s="149"/>
      <c r="HU29" s="149"/>
      <c r="HV29" s="149"/>
      <c r="HW29" s="149"/>
      <c r="HX29" s="149"/>
      <c r="HY29" s="149"/>
      <c r="HZ29" s="149"/>
      <c r="IA29" s="149"/>
      <c r="IB29" s="149"/>
      <c r="IC29" s="149"/>
      <c r="ID29" s="149"/>
      <c r="IE29" s="149"/>
      <c r="IF29" s="149"/>
      <c r="IG29" s="149"/>
      <c r="IH29" s="149"/>
      <c r="II29" s="149"/>
      <c r="IJ29" s="149"/>
      <c r="IK29" s="149"/>
      <c r="IL29" s="149"/>
      <c r="IM29" s="149"/>
      <c r="IN29" s="149"/>
      <c r="IO29" s="149"/>
      <c r="IP29" s="149"/>
      <c r="IQ29" s="149"/>
      <c r="IR29" s="149"/>
      <c r="IS29" s="149"/>
      <c r="IT29" s="149"/>
      <c r="IU29" s="149"/>
      <c r="IV29" s="149"/>
      <c r="IW29" s="149"/>
      <c r="IX29" s="149"/>
      <c r="IY29" s="149"/>
    </row>
    <row r="30" spans="1:259" s="152" customFormat="1" ht="15" customHeight="1" x14ac:dyDescent="0.2">
      <c r="A30" s="149"/>
      <c r="B30" s="149"/>
      <c r="C30" s="149"/>
      <c r="D30" s="149"/>
      <c r="E30" s="149"/>
      <c r="F30" s="149"/>
      <c r="G30" s="112"/>
      <c r="H30" s="149"/>
      <c r="I30" s="149"/>
      <c r="J30" s="149"/>
      <c r="K30" s="149"/>
      <c r="L30" s="149"/>
      <c r="M30" s="112"/>
      <c r="N30" s="149"/>
      <c r="O30" s="149"/>
      <c r="P30" s="153"/>
      <c r="Q30" s="13"/>
      <c r="R30" s="1"/>
      <c r="S30" s="1"/>
      <c r="T30" s="153"/>
      <c r="U30" s="153"/>
      <c r="V30" s="153"/>
      <c r="W30" s="153"/>
      <c r="X30" s="153"/>
      <c r="Y30" s="153"/>
      <c r="Z30" s="153"/>
      <c r="AA30" s="153"/>
      <c r="AB30" s="153"/>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149"/>
      <c r="BJ30" s="149"/>
      <c r="BK30" s="149"/>
      <c r="BL30" s="149"/>
      <c r="BM30" s="149"/>
      <c r="BN30" s="149"/>
      <c r="BO30" s="149"/>
      <c r="BP30" s="149"/>
      <c r="BQ30" s="149"/>
      <c r="BR30" s="149"/>
      <c r="BS30" s="149"/>
      <c r="BT30" s="149"/>
      <c r="BU30" s="149"/>
      <c r="BV30" s="149"/>
      <c r="BW30" s="149"/>
      <c r="BX30" s="149"/>
      <c r="BY30" s="149"/>
      <c r="BZ30" s="149"/>
      <c r="CA30" s="149"/>
      <c r="CB30" s="149"/>
      <c r="CC30" s="149"/>
      <c r="CD30" s="149"/>
      <c r="CE30" s="149"/>
      <c r="CF30" s="149"/>
      <c r="CG30" s="149"/>
      <c r="CH30" s="149"/>
      <c r="CI30" s="149"/>
      <c r="CJ30" s="149"/>
      <c r="CK30" s="149"/>
      <c r="CL30" s="149"/>
      <c r="CM30" s="149"/>
      <c r="CN30" s="149"/>
      <c r="CO30" s="149"/>
      <c r="CP30" s="149"/>
      <c r="CQ30" s="149"/>
      <c r="CR30" s="149"/>
      <c r="CS30" s="149"/>
      <c r="CT30" s="149"/>
      <c r="CU30" s="149"/>
      <c r="CV30" s="149"/>
      <c r="CW30" s="149"/>
      <c r="CX30" s="149"/>
      <c r="CY30" s="149"/>
      <c r="CZ30" s="149"/>
      <c r="DA30" s="149"/>
      <c r="DB30" s="149"/>
      <c r="DC30" s="149"/>
      <c r="DD30" s="149"/>
      <c r="DE30" s="149"/>
      <c r="DF30" s="149"/>
      <c r="DG30" s="149"/>
      <c r="DH30" s="149"/>
      <c r="DI30" s="149"/>
      <c r="DJ30" s="149"/>
      <c r="DK30" s="149"/>
      <c r="DL30" s="149"/>
      <c r="DM30" s="149"/>
      <c r="DN30" s="149"/>
      <c r="DO30" s="149"/>
      <c r="DP30" s="149"/>
      <c r="DQ30" s="149"/>
      <c r="DR30" s="149"/>
      <c r="DS30" s="149"/>
      <c r="DT30" s="149"/>
      <c r="DU30" s="149"/>
      <c r="DV30" s="149"/>
      <c r="DW30" s="149"/>
      <c r="DX30" s="149"/>
      <c r="DY30" s="149"/>
      <c r="DZ30" s="149"/>
      <c r="EA30" s="149"/>
      <c r="EB30" s="149"/>
      <c r="EC30" s="149"/>
      <c r="ED30" s="149"/>
      <c r="EE30" s="149"/>
      <c r="EF30" s="149"/>
      <c r="EG30" s="149"/>
      <c r="EH30" s="149"/>
      <c r="EI30" s="149"/>
      <c r="EJ30" s="149"/>
      <c r="EK30" s="149"/>
      <c r="EL30" s="149"/>
      <c r="EM30" s="149"/>
      <c r="EN30" s="149"/>
      <c r="EO30" s="149"/>
      <c r="EP30" s="149"/>
      <c r="EQ30" s="149"/>
      <c r="ER30" s="149"/>
      <c r="ES30" s="149"/>
      <c r="ET30" s="149"/>
      <c r="EU30" s="149"/>
      <c r="EV30" s="149"/>
      <c r="EW30" s="149"/>
      <c r="EX30" s="149"/>
      <c r="EY30" s="149"/>
      <c r="EZ30" s="149"/>
      <c r="FA30" s="149"/>
      <c r="FB30" s="149"/>
      <c r="FC30" s="149"/>
      <c r="FD30" s="149"/>
      <c r="FE30" s="149"/>
      <c r="FF30" s="149"/>
      <c r="FG30" s="149"/>
      <c r="FH30" s="149"/>
      <c r="FI30" s="149"/>
      <c r="FJ30" s="149"/>
      <c r="FK30" s="149"/>
      <c r="FL30" s="149"/>
      <c r="FM30" s="149"/>
      <c r="FN30" s="149"/>
      <c r="FO30" s="149"/>
      <c r="FP30" s="149"/>
      <c r="FQ30" s="149"/>
      <c r="FR30" s="149"/>
      <c r="FS30" s="149"/>
      <c r="FT30" s="149"/>
      <c r="FU30" s="149"/>
      <c r="FV30" s="149"/>
      <c r="FW30" s="149"/>
      <c r="FX30" s="149"/>
      <c r="FY30" s="149"/>
      <c r="FZ30" s="149"/>
      <c r="GA30" s="149"/>
      <c r="GB30" s="149"/>
      <c r="GC30" s="149"/>
      <c r="GD30" s="149"/>
      <c r="GE30" s="149"/>
      <c r="GF30" s="149"/>
      <c r="GG30" s="149"/>
      <c r="GH30" s="149"/>
      <c r="GI30" s="149"/>
      <c r="GJ30" s="149"/>
      <c r="GK30" s="149"/>
      <c r="GL30" s="149"/>
      <c r="GM30" s="149"/>
      <c r="GN30" s="149"/>
      <c r="GO30" s="149"/>
      <c r="GP30" s="149"/>
      <c r="GQ30" s="149"/>
      <c r="GR30" s="149"/>
      <c r="GS30" s="149"/>
      <c r="GT30" s="149"/>
      <c r="GU30" s="149"/>
      <c r="GV30" s="149"/>
      <c r="GW30" s="149"/>
      <c r="GX30" s="149"/>
      <c r="GY30" s="149"/>
      <c r="GZ30" s="149"/>
      <c r="HA30" s="149"/>
      <c r="HB30" s="149"/>
      <c r="HC30" s="149"/>
      <c r="HD30" s="149"/>
      <c r="HE30" s="149"/>
      <c r="HF30" s="149"/>
      <c r="HG30" s="149"/>
      <c r="HH30" s="149"/>
      <c r="HI30" s="149"/>
      <c r="HJ30" s="149"/>
      <c r="HK30" s="149"/>
      <c r="HL30" s="149"/>
      <c r="HM30" s="149"/>
      <c r="HN30" s="149"/>
      <c r="HO30" s="149"/>
      <c r="HP30" s="149"/>
      <c r="HQ30" s="149"/>
      <c r="HR30" s="149"/>
      <c r="HS30" s="149"/>
      <c r="HT30" s="149"/>
      <c r="HU30" s="149"/>
      <c r="HV30" s="149"/>
      <c r="HW30" s="149"/>
      <c r="HX30" s="149"/>
      <c r="HY30" s="149"/>
      <c r="HZ30" s="149"/>
      <c r="IA30" s="149"/>
      <c r="IB30" s="149"/>
      <c r="IC30" s="149"/>
      <c r="ID30" s="149"/>
      <c r="IE30" s="149"/>
      <c r="IF30" s="149"/>
      <c r="IG30" s="149"/>
      <c r="IH30" s="149"/>
      <c r="II30" s="149"/>
      <c r="IJ30" s="149"/>
      <c r="IK30" s="149"/>
      <c r="IL30" s="149"/>
      <c r="IM30" s="149"/>
      <c r="IN30" s="149"/>
      <c r="IO30" s="149"/>
      <c r="IP30" s="149"/>
      <c r="IQ30" s="149"/>
      <c r="IR30" s="149"/>
      <c r="IS30" s="149"/>
      <c r="IT30" s="149"/>
      <c r="IU30" s="149"/>
      <c r="IV30" s="149"/>
      <c r="IW30" s="149"/>
      <c r="IX30" s="149"/>
      <c r="IY30" s="149"/>
    </row>
    <row r="31" spans="1:259" ht="15" customHeight="1" x14ac:dyDescent="0.2">
      <c r="G31" s="125"/>
      <c r="M31" s="125"/>
    </row>
    <row r="32" spans="1:259" ht="15" customHeight="1" x14ac:dyDescent="0.2">
      <c r="G32" s="125"/>
      <c r="M32" s="125"/>
    </row>
    <row r="33" spans="7:13" ht="15" customHeight="1" x14ac:dyDescent="0.2">
      <c r="G33" s="125"/>
      <c r="M33" s="125"/>
    </row>
    <row r="34" spans="7:13" ht="15" customHeight="1" x14ac:dyDescent="0.2">
      <c r="G34" s="125"/>
      <c r="M34" s="125"/>
    </row>
    <row r="35" spans="7:13" ht="15" customHeight="1" x14ac:dyDescent="0.2">
      <c r="G35" s="125"/>
      <c r="M35" s="125"/>
    </row>
    <row r="36" spans="7:13" ht="15" customHeight="1" x14ac:dyDescent="0.2">
      <c r="G36" s="125"/>
      <c r="M36" s="125"/>
    </row>
    <row r="37" spans="7:13" ht="15" customHeight="1" x14ac:dyDescent="0.2">
      <c r="G37" s="125"/>
      <c r="M37" s="125"/>
    </row>
    <row r="38" spans="7:13" ht="15" customHeight="1" x14ac:dyDescent="0.2">
      <c r="G38" s="125"/>
      <c r="M38" s="125"/>
    </row>
    <row r="39" spans="7:13" ht="15" customHeight="1" x14ac:dyDescent="0.2">
      <c r="G39" s="125"/>
      <c r="M39" s="125"/>
    </row>
    <row r="40" spans="7:13" ht="15" customHeight="1" x14ac:dyDescent="0.2">
      <c r="G40" s="125"/>
      <c r="M40" s="125"/>
    </row>
    <row r="41" spans="7:13" ht="15" customHeight="1" x14ac:dyDescent="0.2">
      <c r="G41" s="125"/>
      <c r="M41" s="125"/>
    </row>
    <row r="42" spans="7:13" ht="15" customHeight="1" x14ac:dyDescent="0.2">
      <c r="G42" s="125"/>
      <c r="M42" s="125"/>
    </row>
    <row r="43" spans="7:13" ht="15" customHeight="1" x14ac:dyDescent="0.2">
      <c r="G43" s="125"/>
      <c r="M43" s="125"/>
    </row>
    <row r="44" spans="7:13" ht="15" customHeight="1" x14ac:dyDescent="0.2">
      <c r="G44" s="125"/>
      <c r="M44" s="125"/>
    </row>
    <row r="45" spans="7:13" ht="15" customHeight="1" x14ac:dyDescent="0.2">
      <c r="G45" s="125"/>
      <c r="M45" s="125"/>
    </row>
    <row r="46" spans="7:13" ht="15" customHeight="1" x14ac:dyDescent="0.2">
      <c r="G46" s="125"/>
      <c r="M46" s="125"/>
    </row>
    <row r="47" spans="7:13" ht="15" customHeight="1" x14ac:dyDescent="0.2">
      <c r="G47" s="125"/>
      <c r="M47" s="125"/>
    </row>
    <row r="48" spans="7:13" ht="15" customHeight="1" x14ac:dyDescent="0.2">
      <c r="G48" s="125"/>
      <c r="M48" s="125"/>
    </row>
    <row r="49" spans="7:13" ht="15" customHeight="1" x14ac:dyDescent="0.2">
      <c r="G49" s="125"/>
      <c r="M49" s="125"/>
    </row>
    <row r="50" spans="7:13" ht="15" customHeight="1" x14ac:dyDescent="0.2">
      <c r="G50" s="125"/>
      <c r="M50" s="125"/>
    </row>
    <row r="51" spans="7:13" ht="15" customHeight="1" x14ac:dyDescent="0.2">
      <c r="G51" s="125"/>
      <c r="M51" s="125"/>
    </row>
    <row r="52" spans="7:13" ht="15" customHeight="1" x14ac:dyDescent="0.2">
      <c r="G52" s="125"/>
      <c r="M52" s="125"/>
    </row>
    <row r="53" spans="7:13" ht="15" customHeight="1" x14ac:dyDescent="0.2">
      <c r="G53" s="125"/>
      <c r="M53" s="125"/>
    </row>
    <row r="54" spans="7:13" ht="15" customHeight="1" x14ac:dyDescent="0.2">
      <c r="G54" s="125"/>
      <c r="M54" s="125"/>
    </row>
    <row r="55" spans="7:13" ht="15" customHeight="1" x14ac:dyDescent="0.2">
      <c r="G55" s="125"/>
      <c r="M55" s="125"/>
    </row>
    <row r="56" spans="7:13" ht="15" customHeight="1" x14ac:dyDescent="0.2">
      <c r="G56" s="125"/>
      <c r="M56" s="125"/>
    </row>
    <row r="57" spans="7:13" ht="15" customHeight="1" x14ac:dyDescent="0.2">
      <c r="G57" s="125"/>
      <c r="M57" s="125"/>
    </row>
    <row r="58" spans="7:13" ht="15" customHeight="1" x14ac:dyDescent="0.2">
      <c r="G58" s="125"/>
      <c r="M58" s="125"/>
    </row>
    <row r="59" spans="7:13" ht="15" customHeight="1" x14ac:dyDescent="0.2">
      <c r="G59" s="125"/>
      <c r="M59" s="125"/>
    </row>
    <row r="60" spans="7:13" ht="15" customHeight="1" x14ac:dyDescent="0.2">
      <c r="G60" s="125"/>
      <c r="M60" s="125"/>
    </row>
    <row r="61" spans="7:13" ht="15" customHeight="1" x14ac:dyDescent="0.2">
      <c r="G61" s="125"/>
      <c r="M61" s="125"/>
    </row>
    <row r="62" spans="7:13" ht="15" customHeight="1" x14ac:dyDescent="0.2">
      <c r="G62" s="125"/>
      <c r="M62" s="125"/>
    </row>
    <row r="63" spans="7:13" ht="15" customHeight="1" x14ac:dyDescent="0.2">
      <c r="G63" s="125"/>
      <c r="M63" s="125"/>
    </row>
    <row r="64" spans="7:13" ht="15" customHeight="1" x14ac:dyDescent="0.2">
      <c r="G64" s="125"/>
      <c r="M64" s="125"/>
    </row>
    <row r="65" spans="7:13" ht="15" customHeight="1" x14ac:dyDescent="0.2">
      <c r="G65" s="125"/>
      <c r="M65" s="125"/>
    </row>
    <row r="66" spans="7:13" ht="15" customHeight="1" x14ac:dyDescent="0.2">
      <c r="G66" s="125"/>
      <c r="M66" s="125"/>
    </row>
    <row r="67" spans="7:13" ht="15" customHeight="1" x14ac:dyDescent="0.2">
      <c r="G67" s="125"/>
      <c r="M67" s="125"/>
    </row>
    <row r="68" spans="7:13" ht="15" customHeight="1" x14ac:dyDescent="0.2">
      <c r="G68" s="125"/>
      <c r="M68" s="125"/>
    </row>
    <row r="69" spans="7:13" ht="15" customHeight="1" x14ac:dyDescent="0.2">
      <c r="G69" s="125"/>
      <c r="M69" s="125"/>
    </row>
    <row r="70" spans="7:13" ht="15" customHeight="1" x14ac:dyDescent="0.2">
      <c r="G70" s="125"/>
      <c r="M70" s="125"/>
    </row>
    <row r="71" spans="7:13" ht="15" customHeight="1" x14ac:dyDescent="0.2">
      <c r="G71" s="125"/>
      <c r="M71" s="125"/>
    </row>
    <row r="72" spans="7:13" ht="15" customHeight="1" x14ac:dyDescent="0.2">
      <c r="G72" s="125"/>
      <c r="M72" s="125"/>
    </row>
    <row r="73" spans="7:13" ht="15" customHeight="1" x14ac:dyDescent="0.2">
      <c r="G73" s="125"/>
      <c r="M73" s="125"/>
    </row>
    <row r="74" spans="7:13" ht="15" customHeight="1" x14ac:dyDescent="0.2">
      <c r="G74" s="125"/>
      <c r="M74" s="125"/>
    </row>
    <row r="75" spans="7:13" ht="15" customHeight="1" x14ac:dyDescent="0.2">
      <c r="G75" s="125"/>
      <c r="M75" s="125"/>
    </row>
    <row r="76" spans="7:13" ht="15" customHeight="1" x14ac:dyDescent="0.2">
      <c r="G76" s="125"/>
      <c r="M76" s="125"/>
    </row>
    <row r="77" spans="7:13" ht="15" customHeight="1" x14ac:dyDescent="0.2">
      <c r="G77" s="125"/>
      <c r="M77" s="125"/>
    </row>
    <row r="78" spans="7:13" ht="15" customHeight="1" x14ac:dyDescent="0.2">
      <c r="G78" s="125"/>
      <c r="M78" s="125"/>
    </row>
    <row r="79" spans="7:13" ht="15" customHeight="1" x14ac:dyDescent="0.2">
      <c r="G79" s="125"/>
      <c r="M79" s="125"/>
    </row>
    <row r="80" spans="7:13" ht="15" customHeight="1" x14ac:dyDescent="0.2">
      <c r="G80" s="125"/>
      <c r="M80" s="125"/>
    </row>
    <row r="81" spans="7:13" ht="15" customHeight="1" x14ac:dyDescent="0.2">
      <c r="G81" s="125"/>
      <c r="M81" s="125"/>
    </row>
    <row r="82" spans="7:13" ht="15" customHeight="1" x14ac:dyDescent="0.2">
      <c r="G82" s="125"/>
      <c r="M82" s="125"/>
    </row>
    <row r="83" spans="7:13" ht="15" customHeight="1" x14ac:dyDescent="0.2">
      <c r="G83" s="125"/>
      <c r="M83" s="125"/>
    </row>
    <row r="84" spans="7:13" ht="15" customHeight="1" x14ac:dyDescent="0.2">
      <c r="G84" s="125"/>
      <c r="M84" s="125"/>
    </row>
    <row r="85" spans="7:13" ht="15" customHeight="1" x14ac:dyDescent="0.2">
      <c r="G85" s="125"/>
      <c r="M85" s="125"/>
    </row>
    <row r="86" spans="7:13" ht="15" customHeight="1" x14ac:dyDescent="0.2">
      <c r="G86" s="125"/>
      <c r="M86" s="125"/>
    </row>
    <row r="87" spans="7:13" ht="15" customHeight="1" x14ac:dyDescent="0.2">
      <c r="G87" s="125"/>
      <c r="M87" s="125"/>
    </row>
    <row r="88" spans="7:13" ht="15" customHeight="1" x14ac:dyDescent="0.2">
      <c r="G88" s="125"/>
      <c r="M88" s="125"/>
    </row>
    <row r="89" spans="7:13" ht="15" customHeight="1" x14ac:dyDescent="0.2">
      <c r="G89" s="125"/>
      <c r="M89" s="125"/>
    </row>
    <row r="90" spans="7:13" ht="15" customHeight="1" x14ac:dyDescent="0.2">
      <c r="G90" s="125"/>
      <c r="M90" s="125"/>
    </row>
    <row r="91" spans="7:13" ht="15" customHeight="1" x14ac:dyDescent="0.2">
      <c r="G91" s="125"/>
      <c r="M91" s="125"/>
    </row>
    <row r="92" spans="7:13" ht="15" customHeight="1" x14ac:dyDescent="0.2">
      <c r="G92" s="125"/>
      <c r="M92" s="125"/>
    </row>
    <row r="93" spans="7:13" ht="15" customHeight="1" x14ac:dyDescent="0.2">
      <c r="G93" s="125"/>
      <c r="M93" s="125"/>
    </row>
    <row r="94" spans="7:13" ht="15" customHeight="1" x14ac:dyDescent="0.2">
      <c r="G94" s="125"/>
      <c r="M94" s="125"/>
    </row>
    <row r="95" spans="7:13" ht="15" customHeight="1" x14ac:dyDescent="0.2">
      <c r="G95" s="125"/>
      <c r="M95" s="125"/>
    </row>
    <row r="96" spans="7:13" ht="15" customHeight="1" x14ac:dyDescent="0.2">
      <c r="G96" s="125"/>
      <c r="M96" s="125"/>
    </row>
    <row r="97" spans="7:13" ht="15" customHeight="1" x14ac:dyDescent="0.2">
      <c r="G97" s="125"/>
      <c r="M97" s="125"/>
    </row>
    <row r="98" spans="7:13" ht="15" customHeight="1" x14ac:dyDescent="0.2">
      <c r="G98" s="125"/>
      <c r="M98" s="125"/>
    </row>
    <row r="99" spans="7:13" ht="15" customHeight="1" x14ac:dyDescent="0.2">
      <c r="G99" s="125"/>
      <c r="M99" s="125"/>
    </row>
    <row r="100" spans="7:13" ht="15" customHeight="1" x14ac:dyDescent="0.2">
      <c r="G100" s="125"/>
      <c r="M100" s="125"/>
    </row>
    <row r="101" spans="7:13" ht="15" customHeight="1" x14ac:dyDescent="0.2">
      <c r="G101" s="125"/>
      <c r="M101" s="125"/>
    </row>
    <row r="102" spans="7:13" ht="15" customHeight="1" x14ac:dyDescent="0.2">
      <c r="G102" s="125"/>
      <c r="M102" s="125"/>
    </row>
    <row r="103" spans="7:13" ht="15" customHeight="1" x14ac:dyDescent="0.2">
      <c r="G103" s="125"/>
      <c r="M103" s="125"/>
    </row>
    <row r="104" spans="7:13" ht="15" customHeight="1" x14ac:dyDescent="0.2">
      <c r="G104" s="125"/>
      <c r="M104" s="125"/>
    </row>
    <row r="105" spans="7:13" ht="15" customHeight="1" x14ac:dyDescent="0.2">
      <c r="G105" s="125"/>
      <c r="M105" s="125"/>
    </row>
    <row r="106" spans="7:13" ht="15" customHeight="1" x14ac:dyDescent="0.2">
      <c r="G106" s="125"/>
      <c r="M106" s="125"/>
    </row>
    <row r="107" spans="7:13" ht="15" customHeight="1" x14ac:dyDescent="0.2">
      <c r="G107" s="125"/>
      <c r="M107" s="125"/>
    </row>
    <row r="108" spans="7:13" ht="15" customHeight="1" x14ac:dyDescent="0.2">
      <c r="G108" s="125"/>
      <c r="M108" s="125"/>
    </row>
    <row r="109" spans="7:13" ht="15" customHeight="1" x14ac:dyDescent="0.2">
      <c r="G109" s="125"/>
      <c r="M109" s="125"/>
    </row>
    <row r="110" spans="7:13" ht="15" customHeight="1" x14ac:dyDescent="0.2">
      <c r="G110" s="125"/>
      <c r="M110" s="125"/>
    </row>
    <row r="111" spans="7:13" ht="15" customHeight="1" x14ac:dyDescent="0.2">
      <c r="G111" s="125"/>
      <c r="M111" s="125"/>
    </row>
    <row r="112" spans="7:13" ht="15" customHeight="1" x14ac:dyDescent="0.2">
      <c r="G112" s="125"/>
      <c r="M112" s="125"/>
    </row>
    <row r="113" spans="7:13" ht="15" customHeight="1" x14ac:dyDescent="0.2">
      <c r="G113" s="125"/>
      <c r="M113" s="125"/>
    </row>
    <row r="114" spans="7:13" ht="15" customHeight="1" x14ac:dyDescent="0.2">
      <c r="G114" s="125"/>
      <c r="M114" s="125"/>
    </row>
    <row r="115" spans="7:13" ht="15" customHeight="1" x14ac:dyDescent="0.2">
      <c r="G115" s="125"/>
      <c r="M115" s="125"/>
    </row>
    <row r="116" spans="7:13" ht="15" customHeight="1" x14ac:dyDescent="0.2">
      <c r="G116" s="125"/>
      <c r="M116" s="125"/>
    </row>
  </sheetData>
  <sheetProtection password="C66B" sheet="1" objects="1" scenarios="1" selectLockedCells="1"/>
  <mergeCells count="3">
    <mergeCell ref="B1:F1"/>
    <mergeCell ref="H1:L1"/>
    <mergeCell ref="N1:Q1"/>
  </mergeCells>
  <printOptions horizontalCentered="1"/>
  <pageMargins left="0.5" right="0.5" top="0.94937499999999997" bottom="0.5" header="0" footer="0"/>
  <pageSetup scale="87" orientation="portrait" verticalDpi="2048" r:id="rId1"/>
  <headerFooter alignWithMargins="0">
    <oddHeader>&amp;L&amp;G&amp;C&amp;"Calibri,Bold"Performance Outcome Calculator:
FREE ENTRY CALCULATOR&amp;R&amp;G</oddHeader>
    <oddFooter>&amp;L&amp;8
For more information on the Performance Improvement Calculator, please contact Anna Blasco at the National Alliance to End Homelessness: ablasco@naeh.org or Megan Kurteff Schatz of Focus Strategies: megan@focusstrategies.net. 
&amp;R&amp;8Page &amp;P of &amp;N</oddFooter>
  </headerFooter>
  <rowBreaks count="4" manualBreakCount="4">
    <brk id="24" max="16383" man="1"/>
    <brk id="69" min="7" max="11" man="1"/>
    <brk id="69" max="5" man="1"/>
    <brk id="69" min="13" max="16" man="1"/>
  </rowBreaks>
  <colBreaks count="2" manualBreakCount="2">
    <brk id="7" max="1048575" man="1"/>
    <brk id="13" max="1048575"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2529" r:id="rId5" name="Label 1">
              <controlPr defaultSize="0" autoFill="0" autoLine="0" autoPict="0">
                <anchor moveWithCells="1" sizeWithCells="1">
                  <from>
                    <xdr:col>4</xdr:col>
                    <xdr:colOff>962025</xdr:colOff>
                    <xdr:row>24</xdr:row>
                    <xdr:rowOff>152400</xdr:rowOff>
                  </from>
                  <to>
                    <xdr:col>5</xdr:col>
                    <xdr:colOff>866775</xdr:colOff>
                    <xdr:row>26</xdr:row>
                    <xdr:rowOff>76200</xdr:rowOff>
                  </to>
                </anchor>
              </controlPr>
            </control>
          </mc:Choice>
        </mc:AlternateContent>
        <mc:AlternateContent xmlns:mc="http://schemas.openxmlformats.org/markup-compatibility/2006">
          <mc:Choice Requires="x14">
            <control shapeId="22530" r:id="rId6" name="Label 2">
              <controlPr defaultSize="0" autoFill="0" autoLine="0" autoPict="0">
                <anchor moveWithCells="1" sizeWithCells="1">
                  <from>
                    <xdr:col>4</xdr:col>
                    <xdr:colOff>885825</xdr:colOff>
                    <xdr:row>40</xdr:row>
                    <xdr:rowOff>104775</xdr:rowOff>
                  </from>
                  <to>
                    <xdr:col>5</xdr:col>
                    <xdr:colOff>800100</xdr:colOff>
                    <xdr:row>41</xdr:row>
                    <xdr:rowOff>171450</xdr:rowOff>
                  </to>
                </anchor>
              </controlPr>
            </control>
          </mc:Choice>
        </mc:AlternateContent>
        <mc:AlternateContent xmlns:mc="http://schemas.openxmlformats.org/markup-compatibility/2006">
          <mc:Choice Requires="x14">
            <control shapeId="22531" r:id="rId7" name="Label 3">
              <controlPr defaultSize="0" autoFill="0" autoLine="0" autoPict="0">
                <anchor moveWithCells="1" sizeWithCells="1">
                  <from>
                    <xdr:col>10</xdr:col>
                    <xdr:colOff>971550</xdr:colOff>
                    <xdr:row>24</xdr:row>
                    <xdr:rowOff>123825</xdr:rowOff>
                  </from>
                  <to>
                    <xdr:col>11</xdr:col>
                    <xdr:colOff>866775</xdr:colOff>
                    <xdr:row>26</xdr:row>
                    <xdr:rowOff>47625</xdr:rowOff>
                  </to>
                </anchor>
              </controlPr>
            </control>
          </mc:Choice>
        </mc:AlternateContent>
        <mc:AlternateContent xmlns:mc="http://schemas.openxmlformats.org/markup-compatibility/2006">
          <mc:Choice Requires="x14">
            <control shapeId="22532" r:id="rId8" name="Label 4">
              <controlPr defaultSize="0" autoFill="0" autoLine="0" autoPict="0">
                <anchor moveWithCells="1" sizeWithCells="1">
                  <from>
                    <xdr:col>10</xdr:col>
                    <xdr:colOff>952500</xdr:colOff>
                    <xdr:row>40</xdr:row>
                    <xdr:rowOff>85725</xdr:rowOff>
                  </from>
                  <to>
                    <xdr:col>11</xdr:col>
                    <xdr:colOff>942975</xdr:colOff>
                    <xdr:row>41</xdr:row>
                    <xdr:rowOff>142875</xdr:rowOff>
                  </to>
                </anchor>
              </controlPr>
            </control>
          </mc:Choice>
        </mc:AlternateContent>
        <mc:AlternateContent xmlns:mc="http://schemas.openxmlformats.org/markup-compatibility/2006">
          <mc:Choice Requires="x14">
            <control shapeId="22533" r:id="rId9" name="Label 5">
              <controlPr defaultSize="0" autoFill="0" autoLine="0" autoPict="0">
                <anchor moveWithCells="1" sizeWithCells="1">
                  <from>
                    <xdr:col>15</xdr:col>
                    <xdr:colOff>942975</xdr:colOff>
                    <xdr:row>24</xdr:row>
                    <xdr:rowOff>180975</xdr:rowOff>
                  </from>
                  <to>
                    <xdr:col>16</xdr:col>
                    <xdr:colOff>866775</xdr:colOff>
                    <xdr:row>26</xdr:row>
                    <xdr:rowOff>66675</xdr:rowOff>
                  </to>
                </anchor>
              </controlPr>
            </control>
          </mc:Choice>
        </mc:AlternateContent>
        <mc:AlternateContent xmlns:mc="http://schemas.openxmlformats.org/markup-compatibility/2006">
          <mc:Choice Requires="x14">
            <control shapeId="22534" r:id="rId10" name="Label 6">
              <controlPr defaultSize="0" autoFill="0" autoLine="0" autoPict="0">
                <anchor moveWithCells="1" sizeWithCells="1">
                  <from>
                    <xdr:col>15</xdr:col>
                    <xdr:colOff>990600</xdr:colOff>
                    <xdr:row>40</xdr:row>
                    <xdr:rowOff>38100</xdr:rowOff>
                  </from>
                  <to>
                    <xdr:col>16</xdr:col>
                    <xdr:colOff>923925</xdr:colOff>
                    <xdr:row>41</xdr:row>
                    <xdr:rowOff>142875</xdr:rowOff>
                  </to>
                </anchor>
              </controlPr>
            </control>
          </mc:Choice>
        </mc:AlternateContent>
        <mc:AlternateContent xmlns:mc="http://schemas.openxmlformats.org/markup-compatibility/2006">
          <mc:Choice Requires="x14">
            <control shapeId="22535" r:id="rId11" name="Label 7">
              <controlPr defaultSize="0" autoFill="0" autoLine="0" autoPict="0">
                <anchor moveWithCells="1" sizeWithCells="1">
                  <from>
                    <xdr:col>2</xdr:col>
                    <xdr:colOff>76200</xdr:colOff>
                    <xdr:row>50</xdr:row>
                    <xdr:rowOff>152400</xdr:rowOff>
                  </from>
                  <to>
                    <xdr:col>4</xdr:col>
                    <xdr:colOff>857250</xdr:colOff>
                    <xdr:row>55</xdr:row>
                    <xdr:rowOff>104775</xdr:rowOff>
                  </to>
                </anchor>
              </controlPr>
            </control>
          </mc:Choice>
        </mc:AlternateContent>
        <mc:AlternateContent xmlns:mc="http://schemas.openxmlformats.org/markup-compatibility/2006">
          <mc:Choice Requires="x14">
            <control shapeId="22536" r:id="rId12" name="Label 8">
              <controlPr defaultSize="0" autoFill="0" autoLine="0" autoPict="0">
                <anchor moveWithCells="1" sizeWithCells="1">
                  <from>
                    <xdr:col>7</xdr:col>
                    <xdr:colOff>752475</xdr:colOff>
                    <xdr:row>50</xdr:row>
                    <xdr:rowOff>161925</xdr:rowOff>
                  </from>
                  <to>
                    <xdr:col>10</xdr:col>
                    <xdr:colOff>66675</xdr:colOff>
                    <xdr:row>55</xdr:row>
                    <xdr:rowOff>66675</xdr:rowOff>
                  </to>
                </anchor>
              </controlPr>
            </control>
          </mc:Choice>
        </mc:AlternateContent>
        <mc:AlternateContent xmlns:mc="http://schemas.openxmlformats.org/markup-compatibility/2006">
          <mc:Choice Requires="x14">
            <control shapeId="22537" r:id="rId13" name="Label 9">
              <controlPr defaultSize="0" autoFill="0" autoLine="0" autoPict="0">
                <anchor moveWithCells="1" sizeWithCells="1">
                  <from>
                    <xdr:col>12</xdr:col>
                    <xdr:colOff>114300</xdr:colOff>
                    <xdr:row>50</xdr:row>
                    <xdr:rowOff>66675</xdr:rowOff>
                  </from>
                  <to>
                    <xdr:col>14</xdr:col>
                    <xdr:colOff>971550</xdr:colOff>
                    <xdr:row>55</xdr:row>
                    <xdr:rowOff>76200</xdr:rowOff>
                  </to>
                </anchor>
              </controlPr>
            </control>
          </mc:Choice>
        </mc:AlternateContent>
        <mc:AlternateContent xmlns:mc="http://schemas.openxmlformats.org/markup-compatibility/2006">
          <mc:Choice Requires="x14">
            <control shapeId="22538" r:id="rId14" name="Label 10">
              <controlPr defaultSize="0" autoFill="0" autoLine="0" autoPict="0">
                <anchor moveWithCells="1" sizeWithCells="1">
                  <from>
                    <xdr:col>1</xdr:col>
                    <xdr:colOff>1095375</xdr:colOff>
                    <xdr:row>63</xdr:row>
                    <xdr:rowOff>28575</xdr:rowOff>
                  </from>
                  <to>
                    <xdr:col>4</xdr:col>
                    <xdr:colOff>990600</xdr:colOff>
                    <xdr:row>68</xdr:row>
                    <xdr:rowOff>28575</xdr:rowOff>
                  </to>
                </anchor>
              </controlPr>
            </control>
          </mc:Choice>
        </mc:AlternateContent>
        <mc:AlternateContent xmlns:mc="http://schemas.openxmlformats.org/markup-compatibility/2006">
          <mc:Choice Requires="x14">
            <control shapeId="22539" r:id="rId15" name="Label 11">
              <controlPr defaultSize="0" autoFill="0" autoLine="0" autoPict="0">
                <anchor moveWithCells="1" sizeWithCells="1">
                  <from>
                    <xdr:col>4</xdr:col>
                    <xdr:colOff>1123950</xdr:colOff>
                    <xdr:row>70</xdr:row>
                    <xdr:rowOff>38100</xdr:rowOff>
                  </from>
                  <to>
                    <xdr:col>5</xdr:col>
                    <xdr:colOff>847725</xdr:colOff>
                    <xdr:row>71</xdr:row>
                    <xdr:rowOff>104775</xdr:rowOff>
                  </to>
                </anchor>
              </controlPr>
            </control>
          </mc:Choice>
        </mc:AlternateContent>
        <mc:AlternateContent xmlns:mc="http://schemas.openxmlformats.org/markup-compatibility/2006">
          <mc:Choice Requires="x14">
            <control shapeId="22540" r:id="rId16" name="Label 12">
              <controlPr defaultSize="0" autoFill="0" autoLine="0" autoPict="0">
                <anchor moveWithCells="1" sizeWithCells="1">
                  <from>
                    <xdr:col>10</xdr:col>
                    <xdr:colOff>1219200</xdr:colOff>
                    <xdr:row>70</xdr:row>
                    <xdr:rowOff>38100</xdr:rowOff>
                  </from>
                  <to>
                    <xdr:col>11</xdr:col>
                    <xdr:colOff>1028700</xdr:colOff>
                    <xdr:row>71</xdr:row>
                    <xdr:rowOff>66675</xdr:rowOff>
                  </to>
                </anchor>
              </controlPr>
            </control>
          </mc:Choice>
        </mc:AlternateContent>
        <mc:AlternateContent xmlns:mc="http://schemas.openxmlformats.org/markup-compatibility/2006">
          <mc:Choice Requires="x14">
            <control shapeId="22541" r:id="rId17" name="Label 13">
              <controlPr defaultSize="0" autoFill="0" autoLine="0" autoPict="0">
                <anchor moveWithCells="1" sizeWithCells="1">
                  <from>
                    <xdr:col>7</xdr:col>
                    <xdr:colOff>723900</xdr:colOff>
                    <xdr:row>62</xdr:row>
                    <xdr:rowOff>142875</xdr:rowOff>
                  </from>
                  <to>
                    <xdr:col>10</xdr:col>
                    <xdr:colOff>190500</xdr:colOff>
                    <xdr:row>68</xdr:row>
                    <xdr:rowOff>57150</xdr:rowOff>
                  </to>
                </anchor>
              </controlPr>
            </control>
          </mc:Choice>
        </mc:AlternateContent>
        <mc:AlternateContent xmlns:mc="http://schemas.openxmlformats.org/markup-compatibility/2006">
          <mc:Choice Requires="x14">
            <control shapeId="22542" r:id="rId18" name="Label 14">
              <controlPr defaultSize="0" autoFill="0" autoLine="0" autoPict="0">
                <anchor moveWithCells="1" sizeWithCells="1">
                  <from>
                    <xdr:col>11</xdr:col>
                    <xdr:colOff>1304925</xdr:colOff>
                    <xdr:row>62</xdr:row>
                    <xdr:rowOff>180975</xdr:rowOff>
                  </from>
                  <to>
                    <xdr:col>14</xdr:col>
                    <xdr:colOff>819150</xdr:colOff>
                    <xdr:row>68</xdr:row>
                    <xdr:rowOff>28575</xdr:rowOff>
                  </to>
                </anchor>
              </controlPr>
            </control>
          </mc:Choice>
        </mc:AlternateContent>
        <mc:AlternateContent xmlns:mc="http://schemas.openxmlformats.org/markup-compatibility/2006">
          <mc:Choice Requires="x14">
            <control shapeId="22543" r:id="rId19" name="Label 15">
              <controlPr defaultSize="0" autoFill="0" autoLine="0" autoPict="0">
                <anchor moveWithCells="1" sizeWithCells="1">
                  <from>
                    <xdr:col>15</xdr:col>
                    <xdr:colOff>1104900</xdr:colOff>
                    <xdr:row>70</xdr:row>
                    <xdr:rowOff>47625</xdr:rowOff>
                  </from>
                  <to>
                    <xdr:col>16</xdr:col>
                    <xdr:colOff>904875</xdr:colOff>
                    <xdr:row>71</xdr:row>
                    <xdr:rowOff>104775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CP146"/>
  <sheetViews>
    <sheetView zoomScaleNormal="100" workbookViewId="0">
      <pane ySplit="1" topLeftCell="A2" activePane="bottomLeft" state="frozen"/>
      <selection pane="bottomLeft" activeCell="J26" sqref="J26:J29"/>
    </sheetView>
  </sheetViews>
  <sheetFormatPr defaultColWidth="8.796875" defaultRowHeight="16.5" customHeight="1" x14ac:dyDescent="0.2"/>
  <cols>
    <col min="1" max="2" width="7.09765625" style="15" customWidth="1"/>
    <col min="3" max="3" width="17.69921875" style="15" customWidth="1"/>
    <col min="4" max="10" width="9" style="15" customWidth="1"/>
    <col min="11" max="11" width="2.69921875" customWidth="1"/>
    <col min="12" max="12" width="7.09765625" style="15" customWidth="1"/>
    <col min="13" max="13" width="17.69921875" style="15" customWidth="1"/>
    <col min="14" max="24" width="8.796875" style="15" customWidth="1"/>
    <col min="25" max="25" width="2.69921875" style="15" customWidth="1"/>
    <col min="26" max="26" width="8.796875" style="15" customWidth="1"/>
    <col min="27" max="27" width="17.69921875" style="15" customWidth="1"/>
    <col min="28" max="39" width="8.796875" style="15" customWidth="1"/>
    <col min="40" max="40" width="2.69921875" customWidth="1"/>
    <col min="41" max="41" width="8.796875" customWidth="1"/>
    <col min="42" max="42" width="11.69921875" customWidth="1"/>
    <col min="43" max="54" width="8.796875" customWidth="1"/>
    <col min="55" max="55" width="2.59765625" style="15" customWidth="1"/>
    <col min="56" max="56" width="8.796875" style="15"/>
    <col min="57" max="57" width="17.69921875" style="15" customWidth="1"/>
    <col min="58" max="69" width="8.796875" style="15"/>
    <col min="70" max="70" width="2.59765625" style="15" customWidth="1"/>
    <col min="71" max="71" width="8.796875" style="15" customWidth="1"/>
    <col min="72" max="72" width="18" style="15" bestFit="1" customWidth="1"/>
    <col min="73" max="84" width="8.796875" style="15" customWidth="1"/>
    <col min="85" max="85" width="2.59765625" style="15" customWidth="1"/>
    <col min="86" max="86" width="17.5" style="15" customWidth="1"/>
    <col min="87" max="87" width="19.19921875" style="15" customWidth="1"/>
    <col min="88" max="88" width="17.09765625" style="15" customWidth="1"/>
    <col min="89" max="89" width="14.8984375" style="15" customWidth="1"/>
    <col min="90" max="90" width="2.59765625" style="15" customWidth="1"/>
    <col min="91" max="91" width="8.796875" style="15" customWidth="1"/>
    <col min="92" max="92" width="16.296875" style="15" customWidth="1"/>
    <col min="93" max="93" width="14.796875" style="15" customWidth="1"/>
    <col min="94" max="94" width="12" style="15" customWidth="1"/>
    <col min="95" max="95" width="8.796875" style="15" customWidth="1"/>
    <col min="96" max="16384" width="8.796875" style="15"/>
  </cols>
  <sheetData>
    <row r="1" spans="1:94" ht="16.5" customHeight="1" x14ac:dyDescent="0.2">
      <c r="A1" s="69" t="s">
        <v>56</v>
      </c>
      <c r="B1"/>
      <c r="C1" s="24" t="s">
        <v>41</v>
      </c>
      <c r="M1" s="24" t="s">
        <v>46</v>
      </c>
      <c r="AA1" s="24" t="s">
        <v>86</v>
      </c>
      <c r="AO1" s="24" t="s">
        <v>87</v>
      </c>
      <c r="BD1" s="24" t="s">
        <v>92</v>
      </c>
      <c r="BS1" s="24" t="s">
        <v>91</v>
      </c>
      <c r="CH1" s="24" t="s">
        <v>65</v>
      </c>
      <c r="CM1" s="24" t="s">
        <v>72</v>
      </c>
    </row>
    <row r="2" spans="1:94" ht="16.5" customHeight="1" x14ac:dyDescent="0.25">
      <c r="A2" s="70" t="s">
        <v>57</v>
      </c>
      <c r="B2"/>
    </row>
    <row r="3" spans="1:94" s="14" customFormat="1" ht="16.5" customHeight="1" x14ac:dyDescent="0.25">
      <c r="A3" s="70" t="s">
        <v>78</v>
      </c>
      <c r="B3" s="32"/>
      <c r="D3" s="516" t="s">
        <v>13</v>
      </c>
      <c r="E3" s="516"/>
      <c r="F3" s="516"/>
      <c r="G3" s="515" t="s">
        <v>38</v>
      </c>
      <c r="H3" s="516" t="s">
        <v>42</v>
      </c>
      <c r="I3" s="516"/>
      <c r="J3" s="516"/>
      <c r="K3"/>
      <c r="N3" s="513" t="s">
        <v>13</v>
      </c>
      <c r="O3" s="513"/>
      <c r="P3" s="513"/>
      <c r="Q3" s="513"/>
      <c r="R3" s="513"/>
      <c r="S3" s="513"/>
      <c r="T3" s="514" t="s">
        <v>14</v>
      </c>
      <c r="U3" s="514"/>
      <c r="V3" s="514"/>
      <c r="W3" s="514"/>
      <c r="X3" s="514"/>
      <c r="AB3" s="505" t="s">
        <v>13</v>
      </c>
      <c r="AC3" s="506"/>
      <c r="AD3" s="506"/>
      <c r="AE3" s="506"/>
      <c r="AF3" s="506"/>
      <c r="AG3" s="506"/>
      <c r="AH3" s="507"/>
      <c r="AI3" s="501" t="s">
        <v>14</v>
      </c>
      <c r="AJ3" s="502"/>
      <c r="AK3" s="502"/>
      <c r="AL3" s="502"/>
      <c r="AM3" s="503"/>
      <c r="AN3"/>
      <c r="AO3" s="32"/>
      <c r="AP3" s="32"/>
      <c r="AQ3" s="508" t="s">
        <v>13</v>
      </c>
      <c r="AR3" s="509"/>
      <c r="AS3" s="509"/>
      <c r="AT3" s="509"/>
      <c r="AU3" s="509"/>
      <c r="AV3" s="509"/>
      <c r="AW3" s="510"/>
      <c r="AX3" s="501" t="s">
        <v>14</v>
      </c>
      <c r="AY3" s="502"/>
      <c r="AZ3" s="502"/>
      <c r="BA3" s="502"/>
      <c r="BB3" s="503"/>
      <c r="BE3" s="1"/>
      <c r="BF3" s="504" t="s">
        <v>13</v>
      </c>
      <c r="BG3" s="500"/>
      <c r="BH3" s="500" t="s">
        <v>31</v>
      </c>
      <c r="BI3" s="500"/>
      <c r="BJ3" s="500"/>
      <c r="BK3" s="500"/>
      <c r="BL3" s="100" t="s">
        <v>14</v>
      </c>
      <c r="BM3" s="100"/>
      <c r="BN3" s="100"/>
      <c r="BO3" s="100"/>
      <c r="BP3" s="100"/>
      <c r="BQ3" s="100"/>
      <c r="BS3" s="32"/>
      <c r="BT3" s="1"/>
      <c r="BU3" s="504" t="s">
        <v>13</v>
      </c>
      <c r="BV3" s="500"/>
      <c r="BW3" s="500" t="s">
        <v>31</v>
      </c>
      <c r="BX3" s="500"/>
      <c r="BY3" s="500"/>
      <c r="BZ3" s="500"/>
      <c r="CA3" s="500" t="s">
        <v>14</v>
      </c>
      <c r="CB3" s="500"/>
      <c r="CC3" s="500"/>
      <c r="CD3" s="500"/>
      <c r="CE3" s="500"/>
      <c r="CF3" s="500"/>
      <c r="CG3" s="32"/>
      <c r="CH3" s="274" t="s">
        <v>15</v>
      </c>
      <c r="CI3" s="274" t="s">
        <v>127</v>
      </c>
      <c r="CJ3" s="274" t="s">
        <v>128</v>
      </c>
      <c r="CK3" s="274" t="s">
        <v>129</v>
      </c>
      <c r="CL3" s="1"/>
      <c r="CM3" s="108" t="s">
        <v>15</v>
      </c>
      <c r="CN3" s="108" t="s">
        <v>73</v>
      </c>
      <c r="CO3" s="108" t="s">
        <v>74</v>
      </c>
      <c r="CP3" s="108" t="s">
        <v>75</v>
      </c>
    </row>
    <row r="4" spans="1:94" s="14" customFormat="1" ht="16.5" customHeight="1" x14ac:dyDescent="0.25">
      <c r="A4" s="70" t="s">
        <v>79</v>
      </c>
      <c r="B4" s="32"/>
      <c r="C4" s="18" t="s">
        <v>15</v>
      </c>
      <c r="D4" s="18" t="s">
        <v>35</v>
      </c>
      <c r="E4" s="44" t="s">
        <v>94</v>
      </c>
      <c r="F4" s="147" t="s">
        <v>96</v>
      </c>
      <c r="G4" s="515"/>
      <c r="H4" s="18" t="s">
        <v>35</v>
      </c>
      <c r="I4" s="44" t="s">
        <v>94</v>
      </c>
      <c r="J4" s="18" t="s">
        <v>25</v>
      </c>
      <c r="K4"/>
      <c r="M4" s="25" t="s">
        <v>15</v>
      </c>
      <c r="N4" s="44" t="s">
        <v>47</v>
      </c>
      <c r="O4" s="44" t="s">
        <v>16</v>
      </c>
      <c r="P4" s="44" t="s">
        <v>48</v>
      </c>
      <c r="Q4" s="44" t="s">
        <v>27</v>
      </c>
      <c r="R4" s="44" t="s">
        <v>94</v>
      </c>
      <c r="S4" s="147" t="s">
        <v>96</v>
      </c>
      <c r="T4" s="38" t="s">
        <v>29</v>
      </c>
      <c r="U4" s="44" t="s">
        <v>16</v>
      </c>
      <c r="V4" s="44" t="s">
        <v>48</v>
      </c>
      <c r="W4" s="44" t="s">
        <v>81</v>
      </c>
      <c r="X4" s="147" t="s">
        <v>96</v>
      </c>
      <c r="AA4" s="25" t="s">
        <v>15</v>
      </c>
      <c r="AB4" s="50" t="s">
        <v>47</v>
      </c>
      <c r="AC4" s="50" t="s">
        <v>16</v>
      </c>
      <c r="AD4" s="51" t="s">
        <v>51</v>
      </c>
      <c r="AE4" s="51" t="s">
        <v>53</v>
      </c>
      <c r="AF4" s="51" t="s">
        <v>36</v>
      </c>
      <c r="AG4" s="51" t="s">
        <v>37</v>
      </c>
      <c r="AH4" s="51" t="s">
        <v>53</v>
      </c>
      <c r="AI4" s="26" t="s">
        <v>52</v>
      </c>
      <c r="AJ4" s="51" t="s">
        <v>51</v>
      </c>
      <c r="AK4" s="51" t="s">
        <v>95</v>
      </c>
      <c r="AL4" s="51" t="s">
        <v>36</v>
      </c>
      <c r="AM4" s="51" t="s">
        <v>37</v>
      </c>
      <c r="AN4"/>
      <c r="AO4" s="32"/>
      <c r="AP4" s="109" t="s">
        <v>15</v>
      </c>
      <c r="AQ4" s="50" t="s">
        <v>47</v>
      </c>
      <c r="AR4" s="50" t="s">
        <v>16</v>
      </c>
      <c r="AS4" s="51" t="s">
        <v>51</v>
      </c>
      <c r="AT4" s="51" t="s">
        <v>53</v>
      </c>
      <c r="AU4" s="51" t="s">
        <v>36</v>
      </c>
      <c r="AV4" s="147" t="s">
        <v>96</v>
      </c>
      <c r="AW4" s="51" t="s">
        <v>52</v>
      </c>
      <c r="AX4" s="110" t="s">
        <v>53</v>
      </c>
      <c r="AY4" s="51" t="s">
        <v>51</v>
      </c>
      <c r="AZ4" s="51" t="s">
        <v>85</v>
      </c>
      <c r="BA4" s="51" t="s">
        <v>36</v>
      </c>
      <c r="BB4" s="51" t="s">
        <v>37</v>
      </c>
      <c r="BE4" s="25" t="s">
        <v>15</v>
      </c>
      <c r="BF4" s="51" t="s">
        <v>94</v>
      </c>
      <c r="BG4" s="51" t="s">
        <v>93</v>
      </c>
      <c r="BH4" s="9" t="s">
        <v>35</v>
      </c>
      <c r="BI4" s="9" t="s">
        <v>27</v>
      </c>
      <c r="BJ4" s="9" t="s">
        <v>52</v>
      </c>
      <c r="BK4" s="9" t="s">
        <v>53</v>
      </c>
      <c r="BL4" s="101" t="s">
        <v>47</v>
      </c>
      <c r="BM4" s="101" t="s">
        <v>48</v>
      </c>
      <c r="BN4" s="101" t="s">
        <v>16</v>
      </c>
      <c r="BO4" s="101" t="s">
        <v>51</v>
      </c>
      <c r="BP4" s="101" t="s">
        <v>63</v>
      </c>
      <c r="BQ4" s="51" t="s">
        <v>93</v>
      </c>
      <c r="BS4" s="32"/>
      <c r="BT4" s="147" t="s">
        <v>15</v>
      </c>
      <c r="BU4" s="51" t="s">
        <v>94</v>
      </c>
      <c r="BV4" s="51" t="s">
        <v>93</v>
      </c>
      <c r="BW4" s="9" t="s">
        <v>35</v>
      </c>
      <c r="BX4" s="9" t="s">
        <v>27</v>
      </c>
      <c r="BY4" s="9" t="s">
        <v>52</v>
      </c>
      <c r="BZ4" s="9" t="s">
        <v>53</v>
      </c>
      <c r="CA4" s="101" t="s">
        <v>47</v>
      </c>
      <c r="CB4" s="101" t="s">
        <v>48</v>
      </c>
      <c r="CC4" s="101" t="s">
        <v>16</v>
      </c>
      <c r="CD4" s="101" t="s">
        <v>51</v>
      </c>
      <c r="CE4" s="101" t="s">
        <v>63</v>
      </c>
      <c r="CF4" s="51" t="s">
        <v>93</v>
      </c>
      <c r="CG4" s="32"/>
      <c r="CH4" s="27" t="s">
        <v>12</v>
      </c>
      <c r="CI4" s="52">
        <f>'4.Current Outcomes'!D5</f>
        <v>47.096774193548384</v>
      </c>
      <c r="CJ4" s="52">
        <f>'4.Current Outcomes'!J5</f>
        <v>76.395348837209298</v>
      </c>
      <c r="CK4" s="52">
        <f>'4.Current Outcomes'!P5</f>
        <v>53.459595959595958</v>
      </c>
      <c r="CL4" s="17"/>
      <c r="CM4" s="27" t="s">
        <v>4</v>
      </c>
      <c r="CN4" s="28">
        <f>IF('2.Data Input'!C$8=0,NA(),'2.Data Input'!C$8)</f>
        <v>2000000</v>
      </c>
      <c r="CO4" s="28">
        <f>IF('2.Data Input'!C$9=0,NA(),'2.Data Input'!C$9)</f>
        <v>1200000</v>
      </c>
      <c r="CP4" s="28">
        <f>SUMIF(CN4:CO4,"&lt;&gt;"&amp;"#N/A")</f>
        <v>3200000</v>
      </c>
    </row>
    <row r="5" spans="1:94" ht="16.5" customHeight="1" x14ac:dyDescent="0.2">
      <c r="B5" s="497" t="s">
        <v>303</v>
      </c>
      <c r="C5" s="27" t="s">
        <v>12</v>
      </c>
      <c r="D5" s="28">
        <f>'2.Data Input'!C8</f>
        <v>2000000</v>
      </c>
      <c r="E5" s="29">
        <f>'2.Data Input'!C17</f>
        <v>265</v>
      </c>
      <c r="F5" s="30">
        <f>IFERROR(D5/E5,0)</f>
        <v>7547.1698113207549</v>
      </c>
      <c r="G5" s="91">
        <f>'8.Change Investments'!E4</f>
        <v>0</v>
      </c>
      <c r="H5" s="28">
        <f>D5+G5</f>
        <v>2000000</v>
      </c>
      <c r="I5" s="16">
        <f>IFERROR(IF(H5="","",IF(H5=0,0,H5/F5)),"")</f>
        <v>265</v>
      </c>
      <c r="J5" s="16" t="s">
        <v>19</v>
      </c>
      <c r="L5" s="497" t="s">
        <v>303</v>
      </c>
      <c r="M5" s="27" t="s">
        <v>12</v>
      </c>
      <c r="N5" s="8">
        <f>'2.Data Input'!C5</f>
        <v>200</v>
      </c>
      <c r="O5" s="8">
        <f>'2.Data Input'!C11</f>
        <v>1550</v>
      </c>
      <c r="P5" s="21">
        <f>IFERROR(O5/N5,0)</f>
        <v>7.75</v>
      </c>
      <c r="Q5" s="20">
        <f>IFERROR(365/P5,0)</f>
        <v>47.096774193548384</v>
      </c>
      <c r="R5" s="8">
        <f>'2.Data Input'!C17</f>
        <v>265</v>
      </c>
      <c r="S5" s="45">
        <f>F5</f>
        <v>7547.1698113207549</v>
      </c>
      <c r="T5" s="66">
        <f>IF('7.Change LOS'!E4="",Formulas!Q5,'7.Change LOS'!E4)</f>
        <v>47.096774193548384</v>
      </c>
      <c r="U5" s="8">
        <f>V5*N5</f>
        <v>1550.0000000000002</v>
      </c>
      <c r="V5" s="21">
        <f>IFERROR(365/T5,P5)</f>
        <v>7.7500000000000009</v>
      </c>
      <c r="W5" s="20">
        <f>U5*'2.Data Input'!C20</f>
        <v>265</v>
      </c>
      <c r="X5" s="7">
        <f>IFERROR('2.Data Input'!C8/Formulas!W5,0)</f>
        <v>7547.1698113207549</v>
      </c>
      <c r="Z5" s="497" t="s">
        <v>303</v>
      </c>
      <c r="AA5" s="27" t="s">
        <v>12</v>
      </c>
      <c r="AB5" s="52">
        <f>N5</f>
        <v>200</v>
      </c>
      <c r="AC5" s="52">
        <f>O5</f>
        <v>1550</v>
      </c>
      <c r="AD5" s="16">
        <f>'2.Data Input'!C17</f>
        <v>265</v>
      </c>
      <c r="AE5" s="53">
        <f>'2.Data Input'!C26</f>
        <v>0.14716981132075471</v>
      </c>
      <c r="AF5" s="16">
        <f>AD5-(AD5*AE5)</f>
        <v>226</v>
      </c>
      <c r="AG5" s="28">
        <f>S5</f>
        <v>7547.1698113207549</v>
      </c>
      <c r="AH5" s="126">
        <f>'2.Data Input'!C26</f>
        <v>0.14716981132075471</v>
      </c>
      <c r="AI5" s="55">
        <f>IF('6.Change PH Exits'!E4="",'6.Change PH Exits'!D4,'6.Change PH Exits'!E4)</f>
        <v>0.17096774193548386</v>
      </c>
      <c r="AJ5" s="16">
        <f>IF(AI5="",AD5,AC5*AI5)</f>
        <v>265</v>
      </c>
      <c r="AK5" s="28">
        <f>IFERROR(D5/AJ5,0)</f>
        <v>7547.1698113207549</v>
      </c>
      <c r="AL5" s="29">
        <f>IF(AH5="",AJ5-(AJ5*AE5),AJ5-(AJ5*AH5))</f>
        <v>226</v>
      </c>
      <c r="AM5" s="28">
        <f>D5/AL5</f>
        <v>8849.5575221238942</v>
      </c>
      <c r="AO5" s="497" t="s">
        <v>303</v>
      </c>
      <c r="AP5" s="27" t="s">
        <v>12</v>
      </c>
      <c r="AQ5" s="52">
        <f>AB5</f>
        <v>200</v>
      </c>
      <c r="AR5" s="52">
        <f t="shared" ref="AR5:AV7" si="0">AC5</f>
        <v>1550</v>
      </c>
      <c r="AS5" s="52">
        <f t="shared" si="0"/>
        <v>265</v>
      </c>
      <c r="AT5" s="126">
        <f t="shared" si="0"/>
        <v>0.14716981132075471</v>
      </c>
      <c r="AU5" s="52">
        <f t="shared" si="0"/>
        <v>226</v>
      </c>
      <c r="AV5" s="28">
        <f t="shared" si="0"/>
        <v>7547.1698113207549</v>
      </c>
      <c r="AW5" s="126">
        <f>'2.Data Input'!C20</f>
        <v>0.17096774193548386</v>
      </c>
      <c r="AX5" s="55">
        <f>IF('9.Change Returns to Hmls'!E4="",'9.Change Returns to Hmls'!D4,'9.Change Returns to Hmls'!E4)</f>
        <v>0.14716981132075471</v>
      </c>
      <c r="AY5" s="16">
        <f>IF(AW5="",AS5,AR5*AW5)</f>
        <v>265</v>
      </c>
      <c r="AZ5" s="30">
        <f>S5/AY5</f>
        <v>28.479886080455678</v>
      </c>
      <c r="BA5" s="29">
        <f>IF(AX5="",AY5-(AY5*AT5),AY5-(AY5*AX5))</f>
        <v>226</v>
      </c>
      <c r="BB5" s="28">
        <f>S5/BA5</f>
        <v>33.394556687259978</v>
      </c>
      <c r="BD5" s="497" t="s">
        <v>303</v>
      </c>
      <c r="BE5" s="27" t="s">
        <v>12</v>
      </c>
      <c r="BF5" s="52">
        <f>R5</f>
        <v>265</v>
      </c>
      <c r="BG5" s="28">
        <f>S5</f>
        <v>7547.1698113207549</v>
      </c>
      <c r="BH5" s="102">
        <f>'10.Summary of Changes'!E99</f>
        <v>2000000</v>
      </c>
      <c r="BI5" s="103">
        <f>IF('10.Summary of Changes'!D94="",Formulas!Q5,'10.Summary of Changes'!D94)</f>
        <v>47.096774193548384</v>
      </c>
      <c r="BJ5" s="55">
        <f>IF('10.Summary of Changes'!D106="",'10.Summary of Changes'!C106,'10.Summary of Changes'!D106)</f>
        <v>0.17096774193548386</v>
      </c>
      <c r="BK5" s="55">
        <f>'10.Summary of Changes'!D111</f>
        <v>0.14716981132075471</v>
      </c>
      <c r="BL5" s="52">
        <f>IFERROR(('2.Data Input'!C5/'2.Data Input'!C8)*Formulas!BH5,0)</f>
        <v>200</v>
      </c>
      <c r="BM5" s="105">
        <f>IFERROR(365/BI5,0)</f>
        <v>7.7500000000000009</v>
      </c>
      <c r="BN5" s="52">
        <f>BL5*BM5</f>
        <v>1550.0000000000002</v>
      </c>
      <c r="BO5" s="104">
        <f>BN5*BJ5</f>
        <v>265</v>
      </c>
      <c r="BP5" s="29">
        <f>BO5-(BO5*BK5)</f>
        <v>226</v>
      </c>
      <c r="BQ5" s="30">
        <f>IFERROR(BH5/BO5,0)</f>
        <v>7547.1698113207549</v>
      </c>
      <c r="BS5" s="497" t="s">
        <v>303</v>
      </c>
      <c r="BT5" s="27" t="s">
        <v>12</v>
      </c>
      <c r="BU5" s="52">
        <f>BF5</f>
        <v>265</v>
      </c>
      <c r="BV5" s="28">
        <f>BG5</f>
        <v>7547.1698113207549</v>
      </c>
      <c r="BW5" s="102">
        <f>'11.Change All Calculator'!F14</f>
        <v>2000000</v>
      </c>
      <c r="BX5" s="103">
        <f>IF('11.Change All Calculator'!E9="",'11.Change All Calculator'!D9,'11.Change All Calculator'!E9)</f>
        <v>47.096774193548384</v>
      </c>
      <c r="BY5" s="55">
        <f>IF('11.Change All Calculator'!E4="",'11.Change All Calculator'!D4,'11.Change All Calculator'!E4)</f>
        <v>0.17096774193548386</v>
      </c>
      <c r="BZ5" s="55">
        <f>IF('11.Change All Calculator'!E21="",'11.Change All Calculator'!D21,'11.Change All Calculator'!E21)</f>
        <v>0.14716981132075471</v>
      </c>
      <c r="CA5" s="52">
        <f>IFERROR(('2.Data Input'!C5/'2.Data Input'!C8)*Formulas!BW5,0)</f>
        <v>200</v>
      </c>
      <c r="CB5" s="105">
        <f>IFERROR(365/BX5,0)</f>
        <v>7.7500000000000009</v>
      </c>
      <c r="CC5" s="52">
        <f>CA5*CB5</f>
        <v>1550.0000000000002</v>
      </c>
      <c r="CD5" s="104">
        <f>CC5*BY5</f>
        <v>265</v>
      </c>
      <c r="CE5" s="29">
        <f>CD5-(CD5*BZ5)</f>
        <v>226</v>
      </c>
      <c r="CF5" s="30">
        <f>IFERROR(BW5/CD5,0)</f>
        <v>7547.1698113207549</v>
      </c>
      <c r="CH5" s="27" t="s">
        <v>3</v>
      </c>
      <c r="CI5" s="52">
        <f>'4.Current Outcomes'!D6</f>
        <v>264.04255319148939</v>
      </c>
      <c r="CJ5" s="52">
        <f>'4.Current Outcomes'!J6</f>
        <v>307.36842105263156</v>
      </c>
      <c r="CK5" s="52">
        <f>'4.Current Outcomes'!P6</f>
        <v>287.78846153846155</v>
      </c>
      <c r="CL5" s="17"/>
      <c r="CM5" s="27" t="s">
        <v>3</v>
      </c>
      <c r="CN5" s="28">
        <f>IF('2.Data Input'!D$8=0,NA(),'2.Data Input'!D$8)</f>
        <v>1800000</v>
      </c>
      <c r="CO5" s="28">
        <f>IF('2.Data Input'!D$9=0,NA(),'2.Data Input'!D$9)</f>
        <v>3000000</v>
      </c>
      <c r="CP5" s="28">
        <f t="shared" ref="CP5:CP7" si="1">SUMIF(CN5:CO5,"&lt;&gt;"&amp;"#N/A")</f>
        <v>4800000</v>
      </c>
    </row>
    <row r="6" spans="1:94" ht="16.5" customHeight="1" x14ac:dyDescent="0.2">
      <c r="B6" s="497"/>
      <c r="C6" s="27" t="s">
        <v>3</v>
      </c>
      <c r="D6" s="28">
        <f>'2.Data Input'!D8</f>
        <v>1800000</v>
      </c>
      <c r="E6" s="29">
        <f>'2.Data Input'!D17</f>
        <v>98</v>
      </c>
      <c r="F6" s="30">
        <f t="shared" ref="F6:F7" si="2">IFERROR(D6/E6,0)</f>
        <v>18367.34693877551</v>
      </c>
      <c r="G6" s="91">
        <f>'8.Change Investments'!E5</f>
        <v>0</v>
      </c>
      <c r="H6" s="28">
        <f t="shared" ref="H6:H8" si="3">D6+G6</f>
        <v>1800000</v>
      </c>
      <c r="I6" s="16">
        <f t="shared" ref="I6:I7" si="4">IFERROR(IF(H6="","",IF(H6=0,0,H6/F6)),"")</f>
        <v>98</v>
      </c>
      <c r="J6" s="16" t="s">
        <v>19</v>
      </c>
      <c r="L6" s="497"/>
      <c r="M6" s="27" t="s">
        <v>3</v>
      </c>
      <c r="N6" s="8">
        <f>'2.Data Input'!D5</f>
        <v>170</v>
      </c>
      <c r="O6" s="8">
        <f>'2.Data Input'!D11</f>
        <v>235</v>
      </c>
      <c r="P6" s="21">
        <f t="shared" ref="P6:P7" si="5">IFERROR(O6/N6,0)</f>
        <v>1.3823529411764706</v>
      </c>
      <c r="Q6" s="20">
        <f t="shared" ref="Q6:Q7" si="6">IFERROR(365/P6,0)</f>
        <v>264.04255319148939</v>
      </c>
      <c r="R6" s="8">
        <f>'2.Data Input'!D17</f>
        <v>98</v>
      </c>
      <c r="S6" s="45">
        <f t="shared" ref="S6:S7" si="7">F6</f>
        <v>18367.34693877551</v>
      </c>
      <c r="T6" s="66">
        <f>IF('7.Change LOS'!E5="",Formulas!Q6,'7.Change LOS'!E5)</f>
        <v>264.04255319148939</v>
      </c>
      <c r="U6" s="8">
        <f t="shared" ref="U6:U7" si="8">V6*N6</f>
        <v>234.99999999999997</v>
      </c>
      <c r="V6" s="21">
        <f t="shared" ref="V6:V7" si="9">IFERROR(365/T6,P6)</f>
        <v>1.3823529411764703</v>
      </c>
      <c r="W6" s="20">
        <f>U6*'2.Data Input'!D20</f>
        <v>97.999999999999986</v>
      </c>
      <c r="X6" s="7">
        <f>IFERROR('2.Data Input'!D8/Formulas!W6,0)</f>
        <v>18367.346938775514</v>
      </c>
      <c r="Z6" s="497"/>
      <c r="AA6" s="27" t="s">
        <v>3</v>
      </c>
      <c r="AB6" s="52">
        <f t="shared" ref="AB6:AB7" si="10">N6</f>
        <v>170</v>
      </c>
      <c r="AC6" s="52">
        <f t="shared" ref="AC6:AC7" si="11">O6</f>
        <v>235</v>
      </c>
      <c r="AD6" s="16">
        <f>'2.Data Input'!D17</f>
        <v>98</v>
      </c>
      <c r="AE6" s="53">
        <f>'2.Data Input'!D26</f>
        <v>7.1428571428571425E-2</v>
      </c>
      <c r="AF6" s="16">
        <f t="shared" ref="AF6:AF7" si="12">AD6-(AD6*AE6)</f>
        <v>91</v>
      </c>
      <c r="AG6" s="28">
        <f t="shared" ref="AG6:AG7" si="13">S6</f>
        <v>18367.34693877551</v>
      </c>
      <c r="AH6" s="126">
        <f>'2.Data Input'!D26</f>
        <v>7.1428571428571425E-2</v>
      </c>
      <c r="AI6" s="55">
        <f>IF('6.Change PH Exits'!E5="",'6.Change PH Exits'!D5,'6.Change PH Exits'!E5)</f>
        <v>0.41702127659574467</v>
      </c>
      <c r="AJ6" s="16">
        <f t="shared" ref="AJ6:AJ7" si="14">IF(AI6="",AD6,AC6*AI6)</f>
        <v>98</v>
      </c>
      <c r="AK6" s="28">
        <f t="shared" ref="AK6:AK7" si="15">IFERROR(D6/AJ6,0)</f>
        <v>18367.34693877551</v>
      </c>
      <c r="AL6" s="29">
        <f>IF(AH6="",AJ6-(AJ6*AE6),AJ6-(AJ6*AH6))</f>
        <v>91</v>
      </c>
      <c r="AM6" s="28">
        <f>D6/AL6</f>
        <v>19780.219780219781</v>
      </c>
      <c r="AO6" s="497"/>
      <c r="AP6" s="27" t="s">
        <v>3</v>
      </c>
      <c r="AQ6" s="52">
        <f t="shared" ref="AQ6:AQ7" si="16">AB6</f>
        <v>170</v>
      </c>
      <c r="AR6" s="52">
        <f t="shared" si="0"/>
        <v>235</v>
      </c>
      <c r="AS6" s="52">
        <f t="shared" si="0"/>
        <v>98</v>
      </c>
      <c r="AT6" s="126">
        <f t="shared" si="0"/>
        <v>7.1428571428571425E-2</v>
      </c>
      <c r="AU6" s="52">
        <f t="shared" si="0"/>
        <v>91</v>
      </c>
      <c r="AV6" s="28">
        <f t="shared" si="0"/>
        <v>18367.34693877551</v>
      </c>
      <c r="AW6" s="126">
        <f>'2.Data Input'!D20</f>
        <v>0.41702127659574467</v>
      </c>
      <c r="AX6" s="55">
        <f>IF('9.Change Returns to Hmls'!E5="",'9.Change Returns to Hmls'!D5,'9.Change Returns to Hmls'!E5)</f>
        <v>7.1428571428571425E-2</v>
      </c>
      <c r="AY6" s="16">
        <f t="shared" ref="AY6:AY7" si="17">IF(AW6="",AS6,AR6*AW6)</f>
        <v>98</v>
      </c>
      <c r="AZ6" s="30">
        <f>S6/AY6</f>
        <v>187.4219075385256</v>
      </c>
      <c r="BA6" s="29">
        <f t="shared" ref="BA6:BA7" si="18">IF(AX6="",AY6-(AY6*AT6),AY6-(AY6*AX6))</f>
        <v>91</v>
      </c>
      <c r="BB6" s="28">
        <f>S6/BA6</f>
        <v>201.83897734918142</v>
      </c>
      <c r="BD6" s="497"/>
      <c r="BE6" s="27" t="s">
        <v>3</v>
      </c>
      <c r="BF6" s="52">
        <f t="shared" ref="BF6:BF7" si="19">R6</f>
        <v>98</v>
      </c>
      <c r="BG6" s="28">
        <f t="shared" ref="BG6:BG7" si="20">S6</f>
        <v>18367.34693877551</v>
      </c>
      <c r="BH6" s="102">
        <f>'10.Summary of Changes'!E100</f>
        <v>1800000</v>
      </c>
      <c r="BI6" s="103">
        <f>IF('10.Summary of Changes'!D95="",Formulas!Q6,'10.Summary of Changes'!D95)</f>
        <v>264.04255319148939</v>
      </c>
      <c r="BJ6" s="55">
        <f>IF('10.Summary of Changes'!D107="",'10.Summary of Changes'!C107,'10.Summary of Changes'!D107)</f>
        <v>0.41702127659574467</v>
      </c>
      <c r="BK6" s="55">
        <f>'10.Summary of Changes'!D112</f>
        <v>7.1428571428571425E-2</v>
      </c>
      <c r="BL6" s="52">
        <f>IFERROR(('2.Data Input'!D5/'2.Data Input'!D8)*Formulas!BH6,0)</f>
        <v>170</v>
      </c>
      <c r="BM6" s="105">
        <f t="shared" ref="BM6:BM7" si="21">IFERROR(365/BI6,0)</f>
        <v>1.3823529411764703</v>
      </c>
      <c r="BN6" s="52">
        <f t="shared" ref="BN6:BN7" si="22">BL6*BM6</f>
        <v>234.99999999999997</v>
      </c>
      <c r="BO6" s="104">
        <f t="shared" ref="BO6:BO7" si="23">BN6*BJ6</f>
        <v>97.999999999999986</v>
      </c>
      <c r="BP6" s="29">
        <f t="shared" ref="BP6:BP7" si="24">BO6-(BO6*BK6)</f>
        <v>90.999999999999986</v>
      </c>
      <c r="BQ6" s="30">
        <f t="shared" ref="BQ6:BQ7" si="25">IFERROR(BH6/BO6,0)</f>
        <v>18367.346938775514</v>
      </c>
      <c r="BS6" s="497"/>
      <c r="BT6" s="27" t="s">
        <v>3</v>
      </c>
      <c r="BU6" s="52">
        <f t="shared" ref="BU6:BU7" si="26">BF6</f>
        <v>98</v>
      </c>
      <c r="BV6" s="28">
        <f t="shared" ref="BV6:BV7" si="27">BG6</f>
        <v>18367.34693877551</v>
      </c>
      <c r="BW6" s="102">
        <f>'11.Change All Calculator'!F15</f>
        <v>1800000</v>
      </c>
      <c r="BX6" s="103">
        <f>IF('11.Change All Calculator'!E10="",'11.Change All Calculator'!D10,'11.Change All Calculator'!E10)</f>
        <v>264.04255319148939</v>
      </c>
      <c r="BY6" s="55">
        <f>IF('11.Change All Calculator'!E5="",'11.Change All Calculator'!D5,'11.Change All Calculator'!E5)</f>
        <v>0.41702127659574467</v>
      </c>
      <c r="BZ6" s="55">
        <f>IF('11.Change All Calculator'!E22="",'11.Change All Calculator'!D22,'11.Change All Calculator'!E22)</f>
        <v>7.1428571428571425E-2</v>
      </c>
      <c r="CA6" s="52">
        <f>IFERROR(('2.Data Input'!D5/'2.Data Input'!D8)*Formulas!BW6,0)</f>
        <v>170</v>
      </c>
      <c r="CB6" s="105">
        <f t="shared" ref="CB6:CB7" si="28">IFERROR(365/BX6,0)</f>
        <v>1.3823529411764703</v>
      </c>
      <c r="CC6" s="52">
        <f t="shared" ref="CC6:CC7" si="29">CA6*CB6</f>
        <v>234.99999999999997</v>
      </c>
      <c r="CD6" s="104">
        <f t="shared" ref="CD6:CD7" si="30">CC6*BY6</f>
        <v>97.999999999999986</v>
      </c>
      <c r="CE6" s="29">
        <f t="shared" ref="CE6:CE7" si="31">CD6-(CD6*BZ6)</f>
        <v>90.999999999999986</v>
      </c>
      <c r="CF6" s="30">
        <f t="shared" ref="CF6:CF7" si="32">IFERROR(BW6/CD6,0)</f>
        <v>18367.346938775514</v>
      </c>
      <c r="CH6" s="27" t="s">
        <v>2</v>
      </c>
      <c r="CI6" s="52">
        <f>'4.Current Outcomes'!D7</f>
        <v>121.66666666666667</v>
      </c>
      <c r="CJ6" s="52">
        <f>'4.Current Outcomes'!J7</f>
        <v>99.545454545454547</v>
      </c>
      <c r="CK6" s="52">
        <f>'4.Current Outcomes'!P7</f>
        <v>107.35294117647059</v>
      </c>
      <c r="CM6" s="27" t="s">
        <v>2</v>
      </c>
      <c r="CN6" s="28">
        <f>IF('2.Data Input'!E$8=0,NA(),'2.Data Input'!E$8)</f>
        <v>645000</v>
      </c>
      <c r="CO6" s="28">
        <f>IF('2.Data Input'!E$9=0,NA(),'2.Data Input'!E$9)</f>
        <v>850000</v>
      </c>
      <c r="CP6" s="28">
        <f t="shared" si="1"/>
        <v>1495000</v>
      </c>
    </row>
    <row r="7" spans="1:94" ht="16.5" customHeight="1" x14ac:dyDescent="0.2">
      <c r="B7" s="497"/>
      <c r="C7" s="27" t="s">
        <v>2</v>
      </c>
      <c r="D7" s="28">
        <f>'2.Data Input'!E8</f>
        <v>645000</v>
      </c>
      <c r="E7" s="29">
        <f>'2.Data Input'!E17</f>
        <v>112</v>
      </c>
      <c r="F7" s="30">
        <f t="shared" si="2"/>
        <v>5758.9285714285716</v>
      </c>
      <c r="G7" s="91">
        <f>'8.Change Investments'!E6</f>
        <v>0</v>
      </c>
      <c r="H7" s="28">
        <f t="shared" si="3"/>
        <v>645000</v>
      </c>
      <c r="I7" s="16">
        <f t="shared" si="4"/>
        <v>112</v>
      </c>
      <c r="J7" s="16" t="s">
        <v>19</v>
      </c>
      <c r="L7" s="497"/>
      <c r="M7" s="27" t="s">
        <v>2</v>
      </c>
      <c r="N7" s="8">
        <f>'2.Data Input'!E5</f>
        <v>50</v>
      </c>
      <c r="O7" s="8">
        <f>'2.Data Input'!E11</f>
        <v>150</v>
      </c>
      <c r="P7" s="21">
        <f t="shared" si="5"/>
        <v>3</v>
      </c>
      <c r="Q7" s="20">
        <f t="shared" si="6"/>
        <v>121.66666666666667</v>
      </c>
      <c r="R7" s="8">
        <f>'2.Data Input'!E17</f>
        <v>112</v>
      </c>
      <c r="S7" s="45">
        <f t="shared" si="7"/>
        <v>5758.9285714285716</v>
      </c>
      <c r="T7" s="66">
        <f>IF('7.Change LOS'!E6="",Formulas!Q7,'7.Change LOS'!E6)</f>
        <v>121.66666666666667</v>
      </c>
      <c r="U7" s="8">
        <f t="shared" si="8"/>
        <v>150</v>
      </c>
      <c r="V7" s="21">
        <f t="shared" si="9"/>
        <v>3</v>
      </c>
      <c r="W7" s="20">
        <f>U7*'2.Data Input'!E20</f>
        <v>112</v>
      </c>
      <c r="X7" s="7">
        <f>IFERROR('2.Data Input'!E8/Formulas!W7,0)</f>
        <v>5758.9285714285716</v>
      </c>
      <c r="Z7" s="497"/>
      <c r="AA7" s="27" t="s">
        <v>2</v>
      </c>
      <c r="AB7" s="52">
        <f t="shared" si="10"/>
        <v>50</v>
      </c>
      <c r="AC7" s="52">
        <f t="shared" si="11"/>
        <v>150</v>
      </c>
      <c r="AD7" s="16">
        <f>'2.Data Input'!E17</f>
        <v>112</v>
      </c>
      <c r="AE7" s="53">
        <f>'2.Data Input'!E26</f>
        <v>8.9285714285714288E-2</v>
      </c>
      <c r="AF7" s="16">
        <f t="shared" si="12"/>
        <v>102</v>
      </c>
      <c r="AG7" s="28">
        <f t="shared" si="13"/>
        <v>5758.9285714285716</v>
      </c>
      <c r="AH7" s="126">
        <f>'2.Data Input'!E26</f>
        <v>8.9285714285714288E-2</v>
      </c>
      <c r="AI7" s="55">
        <f>IF('6.Change PH Exits'!E6="",'6.Change PH Exits'!D6,'6.Change PH Exits'!E6)</f>
        <v>0.7466666666666667</v>
      </c>
      <c r="AJ7" s="16">
        <f t="shared" si="14"/>
        <v>112</v>
      </c>
      <c r="AK7" s="28">
        <f t="shared" si="15"/>
        <v>5758.9285714285716</v>
      </c>
      <c r="AL7" s="29">
        <f>IF(AH7="",AJ7-(AJ7*AE7),AJ7-(AJ7*AH7))</f>
        <v>102</v>
      </c>
      <c r="AM7" s="28">
        <f>D7/AL7</f>
        <v>6323.5294117647063</v>
      </c>
      <c r="AO7" s="497"/>
      <c r="AP7" s="27" t="s">
        <v>2</v>
      </c>
      <c r="AQ7" s="52">
        <f t="shared" si="16"/>
        <v>50</v>
      </c>
      <c r="AR7" s="52">
        <f t="shared" si="0"/>
        <v>150</v>
      </c>
      <c r="AS7" s="52">
        <f t="shared" si="0"/>
        <v>112</v>
      </c>
      <c r="AT7" s="126">
        <f t="shared" si="0"/>
        <v>8.9285714285714288E-2</v>
      </c>
      <c r="AU7" s="52">
        <f t="shared" si="0"/>
        <v>102</v>
      </c>
      <c r="AV7" s="28">
        <f t="shared" si="0"/>
        <v>5758.9285714285716</v>
      </c>
      <c r="AW7" s="126">
        <f>'2.Data Input'!E20</f>
        <v>0.7466666666666667</v>
      </c>
      <c r="AX7" s="55">
        <f>IF('9.Change Returns to Hmls'!E6="",'9.Change Returns to Hmls'!D6,'9.Change Returns to Hmls'!E6)</f>
        <v>8.9285714285714288E-2</v>
      </c>
      <c r="AY7" s="16">
        <f t="shared" si="17"/>
        <v>112</v>
      </c>
      <c r="AZ7" s="30">
        <f>S7/AY7</f>
        <v>51.419005102040821</v>
      </c>
      <c r="BA7" s="29">
        <f t="shared" si="18"/>
        <v>102</v>
      </c>
      <c r="BB7" s="28">
        <f>S7/BA7</f>
        <v>56.460084033613448</v>
      </c>
      <c r="BD7" s="497"/>
      <c r="BE7" s="27" t="s">
        <v>2</v>
      </c>
      <c r="BF7" s="52">
        <f t="shared" si="19"/>
        <v>112</v>
      </c>
      <c r="BG7" s="28">
        <f t="shared" si="20"/>
        <v>5758.9285714285716</v>
      </c>
      <c r="BH7" s="102">
        <f>'10.Summary of Changes'!E101</f>
        <v>645000</v>
      </c>
      <c r="BI7" s="103">
        <f>IF('10.Summary of Changes'!D96="",Formulas!Q7,'10.Summary of Changes'!D96)</f>
        <v>121.66666666666667</v>
      </c>
      <c r="BJ7" s="55">
        <f>IF('10.Summary of Changes'!D108="",'10.Summary of Changes'!C108,'10.Summary of Changes'!D108)</f>
        <v>0.7466666666666667</v>
      </c>
      <c r="BK7" s="55">
        <f>'10.Summary of Changes'!D113</f>
        <v>8.9285714285714288E-2</v>
      </c>
      <c r="BL7" s="52">
        <f>IFERROR(('2.Data Input'!E5/'2.Data Input'!E8)*Formulas!BH7,0)</f>
        <v>50</v>
      </c>
      <c r="BM7" s="105">
        <f t="shared" si="21"/>
        <v>3</v>
      </c>
      <c r="BN7" s="52">
        <f t="shared" si="22"/>
        <v>150</v>
      </c>
      <c r="BO7" s="104">
        <f t="shared" si="23"/>
        <v>112</v>
      </c>
      <c r="BP7" s="29">
        <f t="shared" si="24"/>
        <v>102</v>
      </c>
      <c r="BQ7" s="30">
        <f t="shared" si="25"/>
        <v>5758.9285714285716</v>
      </c>
      <c r="BS7" s="497"/>
      <c r="BT7" s="27" t="s">
        <v>2</v>
      </c>
      <c r="BU7" s="52">
        <f t="shared" si="26"/>
        <v>112</v>
      </c>
      <c r="BV7" s="28">
        <f t="shared" si="27"/>
        <v>5758.9285714285716</v>
      </c>
      <c r="BW7" s="102">
        <f>'11.Change All Calculator'!F16</f>
        <v>645000</v>
      </c>
      <c r="BX7" s="103">
        <f>IF('11.Change All Calculator'!E11="",'11.Change All Calculator'!D11,'11.Change All Calculator'!E11)</f>
        <v>121.66666666666667</v>
      </c>
      <c r="BY7" s="55">
        <f>IF('11.Change All Calculator'!E6="",'11.Change All Calculator'!D6,'11.Change All Calculator'!E6)</f>
        <v>0.7466666666666667</v>
      </c>
      <c r="BZ7" s="55">
        <f>IF('11.Change All Calculator'!E23="",'11.Change All Calculator'!D23,'11.Change All Calculator'!E23)</f>
        <v>8.9285714285714288E-2</v>
      </c>
      <c r="CA7" s="52">
        <f>IFERROR(('2.Data Input'!E5/'2.Data Input'!E8)*Formulas!BW7,0)</f>
        <v>50</v>
      </c>
      <c r="CB7" s="105">
        <f t="shared" si="28"/>
        <v>3</v>
      </c>
      <c r="CC7" s="52">
        <f t="shared" si="29"/>
        <v>150</v>
      </c>
      <c r="CD7" s="104">
        <f t="shared" si="30"/>
        <v>112</v>
      </c>
      <c r="CE7" s="29">
        <f t="shared" si="31"/>
        <v>102</v>
      </c>
      <c r="CF7" s="30">
        <f t="shared" si="32"/>
        <v>5758.9285714285716</v>
      </c>
      <c r="CH7"/>
      <c r="CI7"/>
      <c r="CJ7"/>
      <c r="CK7"/>
      <c r="CM7" s="111" t="s">
        <v>17</v>
      </c>
      <c r="CN7" s="28">
        <f>IF('2.Data Input'!F$8=0,NA(),'2.Data Input'!F$8)</f>
        <v>2500000</v>
      </c>
      <c r="CO7" s="28">
        <f>IF('2.Data Input'!F$9=0,NA(),'2.Data Input'!F$9)</f>
        <v>1500000</v>
      </c>
      <c r="CP7" s="28">
        <f t="shared" si="1"/>
        <v>4000000</v>
      </c>
    </row>
    <row r="8" spans="1:94" ht="16.5" customHeight="1" x14ac:dyDescent="0.2">
      <c r="B8" s="497"/>
      <c r="C8" s="27" t="s">
        <v>17</v>
      </c>
      <c r="D8" s="28">
        <f>'2.Data Input'!F8</f>
        <v>2500000</v>
      </c>
      <c r="E8" s="16" t="s">
        <v>19</v>
      </c>
      <c r="F8" s="30" t="s">
        <v>19</v>
      </c>
      <c r="G8" s="91">
        <f>'8.Change Investments'!E7</f>
        <v>0</v>
      </c>
      <c r="H8" s="28">
        <f t="shared" si="3"/>
        <v>2500000</v>
      </c>
      <c r="I8" s="16" t="s">
        <v>19</v>
      </c>
      <c r="J8" s="107">
        <f>G8/'2.Data Input'!H8</f>
        <v>0</v>
      </c>
      <c r="AO8" s="15"/>
      <c r="AP8" s="15"/>
      <c r="AQ8" s="15"/>
      <c r="AR8" s="15"/>
      <c r="AS8" s="15"/>
      <c r="AT8" s="15"/>
      <c r="AU8" s="15"/>
      <c r="AV8" s="15"/>
      <c r="AW8" s="15"/>
      <c r="AX8" s="15"/>
      <c r="AY8" s="15"/>
      <c r="AZ8" s="15"/>
      <c r="BA8" s="15"/>
      <c r="BB8" s="15"/>
      <c r="BD8" s="497"/>
      <c r="BE8" s="106" t="s">
        <v>17</v>
      </c>
      <c r="BH8" s="102">
        <f>'10.Summary of Changes'!E102</f>
        <v>2500000</v>
      </c>
      <c r="BL8" s="52">
        <f>IFERROR(('2.Data Input'!F5/'2.Data Input'!F8)*Formulas!BH8,0)</f>
        <v>185</v>
      </c>
      <c r="BS8" s="497"/>
      <c r="BT8" s="106" t="s">
        <v>17</v>
      </c>
      <c r="BW8" s="102">
        <f>'11.Change All Calculator'!F17</f>
        <v>2500000</v>
      </c>
      <c r="CA8" s="52">
        <f>IFERROR(('2.Data Input'!F5/'2.Data Input'!F8)*Formulas!BW8,0)</f>
        <v>185</v>
      </c>
    </row>
    <row r="9" spans="1:94" ht="16.5" customHeight="1" x14ac:dyDescent="0.2">
      <c r="B9" s="4"/>
      <c r="C9" s="22"/>
      <c r="AO9" s="15"/>
      <c r="AP9" s="15"/>
      <c r="AQ9" s="15"/>
      <c r="AR9" s="15"/>
      <c r="AS9" s="15"/>
      <c r="AT9" s="15"/>
      <c r="AU9" s="15"/>
      <c r="AV9" s="15"/>
      <c r="AW9" s="15"/>
      <c r="AX9" s="15"/>
      <c r="AY9" s="15"/>
      <c r="AZ9" s="15"/>
      <c r="BA9" s="15"/>
      <c r="BB9" s="15"/>
    </row>
    <row r="10" spans="1:94" s="14" customFormat="1" ht="16.5" customHeight="1" x14ac:dyDescent="0.2">
      <c r="D10" s="516" t="s">
        <v>13</v>
      </c>
      <c r="E10" s="516"/>
      <c r="F10" s="516"/>
      <c r="G10" s="515" t="s">
        <v>38</v>
      </c>
      <c r="H10" s="516" t="s">
        <v>42</v>
      </c>
      <c r="I10" s="516"/>
      <c r="J10" s="516"/>
      <c r="K10"/>
      <c r="N10" s="513" t="s">
        <v>13</v>
      </c>
      <c r="O10" s="513"/>
      <c r="P10" s="513"/>
      <c r="Q10" s="513"/>
      <c r="R10" s="513"/>
      <c r="S10" s="513"/>
      <c r="T10" s="514" t="s">
        <v>14</v>
      </c>
      <c r="U10" s="514"/>
      <c r="V10" s="514"/>
      <c r="W10" s="514"/>
      <c r="X10" s="514"/>
      <c r="AB10" s="508" t="s">
        <v>13</v>
      </c>
      <c r="AC10" s="509"/>
      <c r="AD10" s="509"/>
      <c r="AE10" s="509"/>
      <c r="AF10" s="509"/>
      <c r="AG10" s="509"/>
      <c r="AH10" s="510"/>
      <c r="AI10" s="511" t="s">
        <v>14</v>
      </c>
      <c r="AJ10" s="512"/>
      <c r="AK10" s="512"/>
      <c r="AL10" s="512"/>
      <c r="AM10" s="512"/>
      <c r="AN10"/>
      <c r="AO10" s="32"/>
      <c r="AP10" s="32"/>
      <c r="AQ10" s="508" t="s">
        <v>13</v>
      </c>
      <c r="AR10" s="509"/>
      <c r="AS10" s="509"/>
      <c r="AT10" s="509"/>
      <c r="AU10" s="509"/>
      <c r="AV10" s="509"/>
      <c r="AW10" s="510"/>
      <c r="AX10" s="511" t="s">
        <v>14</v>
      </c>
      <c r="AY10" s="512"/>
      <c r="AZ10" s="512"/>
      <c r="BA10" s="512"/>
      <c r="BB10" s="512"/>
      <c r="BD10" s="32"/>
      <c r="BE10" s="1"/>
      <c r="BF10" s="504" t="s">
        <v>13</v>
      </c>
      <c r="BG10" s="500"/>
      <c r="BH10" s="500" t="s">
        <v>31</v>
      </c>
      <c r="BI10" s="500"/>
      <c r="BJ10" s="500"/>
      <c r="BK10" s="500"/>
      <c r="BL10" s="100" t="s">
        <v>14</v>
      </c>
      <c r="BM10" s="100"/>
      <c r="BN10" s="100"/>
      <c r="BO10" s="100"/>
      <c r="BP10" s="100"/>
      <c r="BQ10" s="100"/>
      <c r="BS10" s="32"/>
      <c r="BT10" s="1"/>
      <c r="BU10" s="504" t="s">
        <v>13</v>
      </c>
      <c r="BV10" s="500"/>
      <c r="BW10" s="500" t="s">
        <v>31</v>
      </c>
      <c r="BX10" s="500"/>
      <c r="BY10" s="500"/>
      <c r="BZ10" s="500"/>
      <c r="CA10" s="500" t="s">
        <v>14</v>
      </c>
      <c r="CB10" s="500"/>
      <c r="CC10" s="500"/>
      <c r="CD10" s="500"/>
      <c r="CE10" s="500"/>
      <c r="CF10" s="500"/>
      <c r="CG10" s="32"/>
      <c r="CH10" s="108" t="s">
        <v>15</v>
      </c>
      <c r="CI10" s="108" t="s">
        <v>66</v>
      </c>
      <c r="CJ10" s="108" t="s">
        <v>67</v>
      </c>
      <c r="CK10" s="108" t="s">
        <v>68</v>
      </c>
      <c r="CM10" s="32"/>
      <c r="CN10" s="108" t="s">
        <v>15</v>
      </c>
      <c r="CO10" s="108" t="s">
        <v>76</v>
      </c>
      <c r="CP10" s="108" t="s">
        <v>77</v>
      </c>
    </row>
    <row r="11" spans="1:94" s="14" customFormat="1" ht="16.5" customHeight="1" x14ac:dyDescent="0.2">
      <c r="C11" s="18" t="s">
        <v>15</v>
      </c>
      <c r="D11" s="18" t="s">
        <v>35</v>
      </c>
      <c r="E11" s="44" t="s">
        <v>94</v>
      </c>
      <c r="F11" s="147" t="s">
        <v>96</v>
      </c>
      <c r="G11" s="515"/>
      <c r="H11" s="18" t="s">
        <v>35</v>
      </c>
      <c r="I11" s="44" t="s">
        <v>94</v>
      </c>
      <c r="J11" s="18" t="s">
        <v>25</v>
      </c>
      <c r="K11"/>
      <c r="M11" s="25" t="s">
        <v>15</v>
      </c>
      <c r="N11" s="44" t="s">
        <v>47</v>
      </c>
      <c r="O11" s="44" t="s">
        <v>16</v>
      </c>
      <c r="P11" s="44" t="s">
        <v>48</v>
      </c>
      <c r="Q11" s="44" t="s">
        <v>27</v>
      </c>
      <c r="R11" s="44" t="s">
        <v>94</v>
      </c>
      <c r="S11" s="147" t="s">
        <v>96</v>
      </c>
      <c r="T11" s="38" t="s">
        <v>29</v>
      </c>
      <c r="U11" s="44" t="s">
        <v>16</v>
      </c>
      <c r="V11" s="44" t="s">
        <v>48</v>
      </c>
      <c r="W11" s="44" t="s">
        <v>81</v>
      </c>
      <c r="X11" s="147" t="s">
        <v>96</v>
      </c>
      <c r="AA11" s="25" t="s">
        <v>15</v>
      </c>
      <c r="AB11" s="50" t="s">
        <v>47</v>
      </c>
      <c r="AC11" s="50" t="s">
        <v>16</v>
      </c>
      <c r="AD11" s="51" t="s">
        <v>51</v>
      </c>
      <c r="AE11" s="51" t="s">
        <v>53</v>
      </c>
      <c r="AF11" s="51" t="s">
        <v>36</v>
      </c>
      <c r="AG11" s="51" t="s">
        <v>37</v>
      </c>
      <c r="AH11" s="51" t="s">
        <v>53</v>
      </c>
      <c r="AI11" s="26" t="s">
        <v>52</v>
      </c>
      <c r="AJ11" s="51" t="s">
        <v>51</v>
      </c>
      <c r="AK11" s="51" t="s">
        <v>95</v>
      </c>
      <c r="AL11" s="51" t="s">
        <v>36</v>
      </c>
      <c r="AM11" s="51" t="s">
        <v>37</v>
      </c>
      <c r="AN11"/>
      <c r="AO11" s="32"/>
      <c r="AP11" s="109" t="s">
        <v>15</v>
      </c>
      <c r="AQ11" s="50" t="s">
        <v>47</v>
      </c>
      <c r="AR11" s="50" t="s">
        <v>16</v>
      </c>
      <c r="AS11" s="51" t="s">
        <v>51</v>
      </c>
      <c r="AT11" s="51" t="s">
        <v>53</v>
      </c>
      <c r="AU11" s="51" t="s">
        <v>36</v>
      </c>
      <c r="AV11" s="147" t="s">
        <v>96</v>
      </c>
      <c r="AW11" s="51" t="s">
        <v>52</v>
      </c>
      <c r="AX11" s="110" t="s">
        <v>53</v>
      </c>
      <c r="AY11" s="51" t="s">
        <v>51</v>
      </c>
      <c r="AZ11" s="51" t="s">
        <v>85</v>
      </c>
      <c r="BA11" s="51" t="s">
        <v>36</v>
      </c>
      <c r="BB11" s="51" t="s">
        <v>37</v>
      </c>
      <c r="BD11" s="32"/>
      <c r="BE11" s="31" t="s">
        <v>15</v>
      </c>
      <c r="BF11" s="51" t="s">
        <v>94</v>
      </c>
      <c r="BG11" s="51" t="s">
        <v>93</v>
      </c>
      <c r="BH11" s="9" t="s">
        <v>35</v>
      </c>
      <c r="BI11" s="9" t="s">
        <v>27</v>
      </c>
      <c r="BJ11" s="9" t="s">
        <v>52</v>
      </c>
      <c r="BK11" s="9" t="s">
        <v>53</v>
      </c>
      <c r="BL11" s="101" t="s">
        <v>47</v>
      </c>
      <c r="BM11" s="101" t="s">
        <v>48</v>
      </c>
      <c r="BN11" s="101" t="s">
        <v>16</v>
      </c>
      <c r="BO11" s="101" t="s">
        <v>51</v>
      </c>
      <c r="BP11" s="101" t="s">
        <v>63</v>
      </c>
      <c r="BQ11" s="51" t="s">
        <v>93</v>
      </c>
      <c r="BS11" s="32"/>
      <c r="BT11" s="147" t="s">
        <v>15</v>
      </c>
      <c r="BU11" s="51" t="s">
        <v>94</v>
      </c>
      <c r="BV11" s="51" t="s">
        <v>93</v>
      </c>
      <c r="BW11" s="9" t="s">
        <v>35</v>
      </c>
      <c r="BX11" s="9" t="s">
        <v>27</v>
      </c>
      <c r="BY11" s="9" t="s">
        <v>52</v>
      </c>
      <c r="BZ11" s="9" t="s">
        <v>53</v>
      </c>
      <c r="CA11" s="101" t="s">
        <v>47</v>
      </c>
      <c r="CB11" s="101" t="s">
        <v>48</v>
      </c>
      <c r="CC11" s="101" t="s">
        <v>16</v>
      </c>
      <c r="CD11" s="101" t="s">
        <v>51</v>
      </c>
      <c r="CE11" s="101" t="s">
        <v>63</v>
      </c>
      <c r="CF11" s="51" t="s">
        <v>93</v>
      </c>
      <c r="CG11" s="32"/>
      <c r="CH11" s="27" t="s">
        <v>12</v>
      </c>
      <c r="CI11" s="16">
        <f>'2.Data Input'!C17</f>
        <v>265</v>
      </c>
      <c r="CJ11" s="16">
        <f>'2.Data Input'!C18</f>
        <v>137</v>
      </c>
      <c r="CK11" s="16">
        <f>CI11+CJ11</f>
        <v>402</v>
      </c>
      <c r="CM11" s="497" t="s">
        <v>303</v>
      </c>
      <c r="CN11" s="27" t="s">
        <v>4</v>
      </c>
      <c r="CO11" s="30">
        <f>IFERROR(CN4/'2.Data Input'!C11,"")</f>
        <v>1290.3225806451612</v>
      </c>
      <c r="CP11" s="30">
        <f>IFERROR(CN4/'2.Data Input'!C17,"")</f>
        <v>7547.1698113207549</v>
      </c>
    </row>
    <row r="12" spans="1:94" ht="16.5" customHeight="1" x14ac:dyDescent="0.2">
      <c r="B12" s="497" t="s">
        <v>39</v>
      </c>
      <c r="C12" s="27" t="s">
        <v>12</v>
      </c>
      <c r="D12" s="28">
        <f>'2.Data Input'!C9</f>
        <v>1200000</v>
      </c>
      <c r="E12" s="29">
        <f>'2.Data Input'!C18</f>
        <v>137</v>
      </c>
      <c r="F12" s="30">
        <f>IFERROR(D12/E12,0)</f>
        <v>8759.1240875912408</v>
      </c>
      <c r="G12" s="91">
        <f>'8.Change Investments'!K4</f>
        <v>0</v>
      </c>
      <c r="H12" s="28">
        <f>D12+G12</f>
        <v>1200000</v>
      </c>
      <c r="I12" s="16">
        <f>IFERROR(IF(H12="","",IF(H12=0,0,H12/F12)),"")</f>
        <v>137</v>
      </c>
      <c r="J12" s="16" t="s">
        <v>19</v>
      </c>
      <c r="L12" s="497" t="s">
        <v>39</v>
      </c>
      <c r="M12" s="27" t="s">
        <v>12</v>
      </c>
      <c r="N12" s="8">
        <f>'2.Data Input'!C6</f>
        <v>90</v>
      </c>
      <c r="O12" s="8">
        <f>'2.Data Input'!C12</f>
        <v>430</v>
      </c>
      <c r="P12" s="21">
        <f>IFERROR(O12/N12,0)</f>
        <v>4.7777777777777777</v>
      </c>
      <c r="Q12" s="20">
        <f>IFERROR(365/P12,0)</f>
        <v>76.395348837209298</v>
      </c>
      <c r="R12" s="8">
        <f>'2.Data Input'!C18</f>
        <v>137</v>
      </c>
      <c r="S12" s="45">
        <f>F12</f>
        <v>8759.1240875912408</v>
      </c>
      <c r="T12" s="66">
        <f>IF('7.Change LOS'!K4="",Formulas!Q12,'7.Change LOS'!K4)</f>
        <v>76.395348837209298</v>
      </c>
      <c r="U12" s="8">
        <f>V12*N12</f>
        <v>430</v>
      </c>
      <c r="V12" s="21">
        <f>IFERROR(365/T12,P12)</f>
        <v>4.7777777777777777</v>
      </c>
      <c r="W12" s="20">
        <f>U12*'2.Data Input'!C21</f>
        <v>137</v>
      </c>
      <c r="X12" s="7">
        <f>IFERROR('2.Data Input'!C9/Formulas!W12,0)</f>
        <v>8759.1240875912408</v>
      </c>
      <c r="Z12" s="497" t="s">
        <v>39</v>
      </c>
      <c r="AA12" s="27" t="s">
        <v>12</v>
      </c>
      <c r="AB12" s="52">
        <f>N12</f>
        <v>90</v>
      </c>
      <c r="AC12" s="52">
        <f>O12</f>
        <v>430</v>
      </c>
      <c r="AD12" s="16">
        <f>'2.Data Input'!C18</f>
        <v>137</v>
      </c>
      <c r="AE12" s="53">
        <f>'2.Data Input'!C27</f>
        <v>0.10948905109489052</v>
      </c>
      <c r="AF12" s="16">
        <f>AD12-(AD12*AE12)</f>
        <v>122</v>
      </c>
      <c r="AG12" s="28">
        <f>S12</f>
        <v>8759.1240875912408</v>
      </c>
      <c r="AH12" s="126">
        <f>'2.Data Input'!C27</f>
        <v>0.10948905109489052</v>
      </c>
      <c r="AI12" s="55">
        <f>IF('6.Change PH Exits'!K4="",'6.Change PH Exits'!J4,'6.Change PH Exits'!K4)</f>
        <v>0.31860465116279069</v>
      </c>
      <c r="AJ12" s="16">
        <f>IF(AI12="",AD12,AC12*AI12)</f>
        <v>137</v>
      </c>
      <c r="AK12" s="28">
        <f>IFERROR(D12/AJ12,0)</f>
        <v>8759.1240875912408</v>
      </c>
      <c r="AL12" s="29">
        <f>IF(AH12="",AJ12-(AJ12*AE12),AJ12-(AJ12*AH12))</f>
        <v>122</v>
      </c>
      <c r="AM12" s="28">
        <f>D12/AL12</f>
        <v>9836.065573770491</v>
      </c>
      <c r="AO12" s="497" t="s">
        <v>39</v>
      </c>
      <c r="AP12" s="27" t="s">
        <v>12</v>
      </c>
      <c r="AQ12" s="52">
        <f>AB12</f>
        <v>90</v>
      </c>
      <c r="AR12" s="52">
        <f t="shared" ref="AR12:AV14" si="33">AC12</f>
        <v>430</v>
      </c>
      <c r="AS12" s="52">
        <f t="shared" si="33"/>
        <v>137</v>
      </c>
      <c r="AT12" s="126">
        <f t="shared" si="33"/>
        <v>0.10948905109489052</v>
      </c>
      <c r="AU12" s="52">
        <f t="shared" si="33"/>
        <v>122</v>
      </c>
      <c r="AV12" s="52">
        <f t="shared" si="33"/>
        <v>8759.1240875912408</v>
      </c>
      <c r="AW12" s="126">
        <f>'2.Data Input'!C21</f>
        <v>0.31860465116279069</v>
      </c>
      <c r="AX12" s="55">
        <f>IF('9.Change Returns to Hmls'!K4="",'9.Change Returns to Hmls'!J4,'9.Change Returns to Hmls'!K4)</f>
        <v>0.10948905109489052</v>
      </c>
      <c r="AY12" s="16">
        <f>IF(AW12="",AS12,AR12*AW12)</f>
        <v>137</v>
      </c>
      <c r="AZ12" s="28">
        <f>S12/AY12</f>
        <v>63.935212318184242</v>
      </c>
      <c r="BA12" s="29">
        <f>IF(AX12="",AY12-(AY12*AT12),AY12-(AY12*AX12))</f>
        <v>122</v>
      </c>
      <c r="BB12" s="28">
        <f>S12/BA12</f>
        <v>71.796099078616734</v>
      </c>
      <c r="BD12" s="497" t="s">
        <v>39</v>
      </c>
      <c r="BE12" s="27" t="s">
        <v>12</v>
      </c>
      <c r="BF12" s="52">
        <f>R12</f>
        <v>137</v>
      </c>
      <c r="BG12" s="28">
        <f>S12</f>
        <v>8759.1240875912408</v>
      </c>
      <c r="BH12" s="102">
        <f>'10.Summary of Changes'!J99</f>
        <v>1200000</v>
      </c>
      <c r="BI12" s="103">
        <f>IF('10.Summary of Changes'!I94="",Formulas!Q12,'10.Summary of Changes'!I94)</f>
        <v>76.395348837209298</v>
      </c>
      <c r="BJ12" s="55">
        <f>IF('10.Summary of Changes'!I106="",'10.Summary of Changes'!H106,'10.Summary of Changes'!I106)</f>
        <v>0.31860465116279069</v>
      </c>
      <c r="BK12" s="55">
        <f>'10.Summary of Changes'!I111</f>
        <v>0.10948905109489052</v>
      </c>
      <c r="BL12" s="52">
        <f>IFERROR(('2.Data Input'!C6/'2.Data Input'!C9)*Formulas!BH12,0)</f>
        <v>89.999999999999986</v>
      </c>
      <c r="BM12" s="105">
        <f>IFERROR(365/BI12,0)</f>
        <v>4.7777777777777777</v>
      </c>
      <c r="BN12" s="52">
        <f>BL12*BM12</f>
        <v>429.99999999999994</v>
      </c>
      <c r="BO12" s="104">
        <f>BN12*BJ12</f>
        <v>136.99999999999997</v>
      </c>
      <c r="BP12" s="29">
        <f>BO12-(BO12*BK12)</f>
        <v>121.99999999999997</v>
      </c>
      <c r="BQ12" s="30">
        <f>IFERROR(BH12/BO12,0)</f>
        <v>8759.1240875912426</v>
      </c>
      <c r="BS12" s="497" t="s">
        <v>39</v>
      </c>
      <c r="BT12" s="27" t="s">
        <v>12</v>
      </c>
      <c r="BU12" s="52">
        <f>BF12</f>
        <v>137</v>
      </c>
      <c r="BV12" s="28">
        <f>BG12</f>
        <v>8759.1240875912408</v>
      </c>
      <c r="BW12" s="102">
        <f>'11.Change All Calculator'!L14</f>
        <v>1200000</v>
      </c>
      <c r="BX12" s="103">
        <f>IF('11.Change All Calculator'!K9="",'11.Change All Calculator'!J9,'11.Change All Calculator'!K9)</f>
        <v>76.395348837209298</v>
      </c>
      <c r="BY12" s="55">
        <f>IF('11.Change All Calculator'!K4="",'11.Change All Calculator'!J4,'11.Change All Calculator'!K4)</f>
        <v>0.31860465116279069</v>
      </c>
      <c r="BZ12" s="55">
        <f>IF('11.Change All Calculator'!K21="",'11.Change All Calculator'!J21,'11.Change All Calculator'!K21)</f>
        <v>0.10948905109489052</v>
      </c>
      <c r="CA12" s="52">
        <f>IFERROR(('2.Data Input'!C6/'2.Data Input'!C9)*Formulas!BW12,0)</f>
        <v>89.999999999999986</v>
      </c>
      <c r="CB12" s="105">
        <f>IFERROR(365/BX12,0)</f>
        <v>4.7777777777777777</v>
      </c>
      <c r="CC12" s="52">
        <f>CA12*CB12</f>
        <v>429.99999999999994</v>
      </c>
      <c r="CD12" s="104">
        <f>CC12*BY12</f>
        <v>136.99999999999997</v>
      </c>
      <c r="CE12" s="29">
        <f>CD12-(CD12*BZ12)</f>
        <v>121.99999999999997</v>
      </c>
      <c r="CF12" s="30">
        <f>IFERROR(BW12/CD12,0)</f>
        <v>8759.1240875912426</v>
      </c>
      <c r="CH12" s="27" t="s">
        <v>3</v>
      </c>
      <c r="CI12" s="16">
        <f>'2.Data Input'!D17</f>
        <v>98</v>
      </c>
      <c r="CJ12" s="16">
        <f>'2.Data Input'!D18</f>
        <v>158</v>
      </c>
      <c r="CK12" s="16">
        <f t="shared" ref="CK12:CK13" si="34">CI12+CJ12</f>
        <v>256</v>
      </c>
      <c r="CM12" s="497"/>
      <c r="CN12" s="27" t="s">
        <v>3</v>
      </c>
      <c r="CO12" s="30">
        <f>IFERROR(CN5/'2.Data Input'!D11,"")</f>
        <v>7659.5744680851067</v>
      </c>
      <c r="CP12" s="30">
        <f>IFERROR(CN5/'2.Data Input'!D17,"")</f>
        <v>18367.34693877551</v>
      </c>
    </row>
    <row r="13" spans="1:94" ht="16.5" customHeight="1" x14ac:dyDescent="0.2">
      <c r="B13" s="497"/>
      <c r="C13" s="27" t="s">
        <v>3</v>
      </c>
      <c r="D13" s="28">
        <f>'2.Data Input'!D9</f>
        <v>3000000</v>
      </c>
      <c r="E13" s="29">
        <f>'2.Data Input'!D18</f>
        <v>158</v>
      </c>
      <c r="F13" s="30">
        <f t="shared" ref="F13:F14" si="35">IFERROR(D13/E13,0)</f>
        <v>18987.3417721519</v>
      </c>
      <c r="G13" s="91">
        <f>'8.Change Investments'!K5</f>
        <v>0</v>
      </c>
      <c r="H13" s="28">
        <f t="shared" ref="H13:H15" si="36">D13+G13</f>
        <v>3000000</v>
      </c>
      <c r="I13" s="16">
        <f t="shared" ref="I13:I14" si="37">IFERROR(IF(H13="","",IF(H13=0,0,H13/F13)),"")</f>
        <v>158</v>
      </c>
      <c r="J13" s="16" t="s">
        <v>19</v>
      </c>
      <c r="L13" s="497"/>
      <c r="M13" s="27" t="s">
        <v>3</v>
      </c>
      <c r="N13" s="8">
        <f>'2.Data Input'!D6</f>
        <v>240</v>
      </c>
      <c r="O13" s="8">
        <f>'2.Data Input'!D12</f>
        <v>285</v>
      </c>
      <c r="P13" s="21">
        <f t="shared" ref="P13:P14" si="38">IFERROR(O13/N13,0)</f>
        <v>1.1875</v>
      </c>
      <c r="Q13" s="20">
        <f t="shared" ref="Q13:Q14" si="39">IFERROR(365/P13,0)</f>
        <v>307.36842105263156</v>
      </c>
      <c r="R13" s="8">
        <f>'2.Data Input'!D18</f>
        <v>158</v>
      </c>
      <c r="S13" s="45">
        <f t="shared" ref="S13:S14" si="40">F13</f>
        <v>18987.3417721519</v>
      </c>
      <c r="T13" s="66">
        <f>IF('7.Change LOS'!K5="",Formulas!Q13,'7.Change LOS'!K5)</f>
        <v>307.36842105263156</v>
      </c>
      <c r="U13" s="8">
        <f t="shared" ref="U13:U14" si="41">V13*N13</f>
        <v>285</v>
      </c>
      <c r="V13" s="21">
        <f t="shared" ref="V13:V14" si="42">IFERROR(365/T13,P13)</f>
        <v>1.1875</v>
      </c>
      <c r="W13" s="20">
        <f>U13*'2.Data Input'!D21</f>
        <v>157.99999999999997</v>
      </c>
      <c r="X13" s="7">
        <f>IFERROR('2.Data Input'!D9/Formulas!W13,0)</f>
        <v>18987.341772151904</v>
      </c>
      <c r="Z13" s="497"/>
      <c r="AA13" s="27" t="s">
        <v>3</v>
      </c>
      <c r="AB13" s="52">
        <f t="shared" ref="AB13:AC14" si="43">N13</f>
        <v>240</v>
      </c>
      <c r="AC13" s="52">
        <f t="shared" si="43"/>
        <v>285</v>
      </c>
      <c r="AD13" s="16">
        <f>'2.Data Input'!D18</f>
        <v>158</v>
      </c>
      <c r="AE13" s="53">
        <f>'2.Data Input'!D27</f>
        <v>8.8607594936708861E-2</v>
      </c>
      <c r="AF13" s="16">
        <f t="shared" ref="AF13:AF14" si="44">AD13-(AD13*AE13)</f>
        <v>144</v>
      </c>
      <c r="AG13" s="28">
        <f t="shared" ref="AG13:AG14" si="45">S13</f>
        <v>18987.3417721519</v>
      </c>
      <c r="AH13" s="126">
        <f>'2.Data Input'!D27</f>
        <v>8.8607594936708861E-2</v>
      </c>
      <c r="AI13" s="55">
        <f>IF('6.Change PH Exits'!K5="",'6.Change PH Exits'!J5,'6.Change PH Exits'!K5)</f>
        <v>0.55438596491228065</v>
      </c>
      <c r="AJ13" s="16">
        <f t="shared" ref="AJ13:AJ14" si="46">IF(AI13="",AD13,AC13*AI13)</f>
        <v>157.99999999999997</v>
      </c>
      <c r="AK13" s="28">
        <f t="shared" ref="AK13:AK14" si="47">IFERROR(D13/AJ13,0)</f>
        <v>18987.341772151904</v>
      </c>
      <c r="AL13" s="29">
        <f>IF(AH13="",AJ13-(AJ13*AE13),AJ13-(AJ13*AH13))</f>
        <v>143.99999999999997</v>
      </c>
      <c r="AM13" s="28">
        <f>D13/AL13</f>
        <v>20833.333333333336</v>
      </c>
      <c r="AO13" s="497"/>
      <c r="AP13" s="27" t="s">
        <v>3</v>
      </c>
      <c r="AQ13" s="52">
        <f t="shared" ref="AQ13:AQ14" si="48">AB13</f>
        <v>240</v>
      </c>
      <c r="AR13" s="52">
        <f t="shared" si="33"/>
        <v>285</v>
      </c>
      <c r="AS13" s="52">
        <f t="shared" si="33"/>
        <v>158</v>
      </c>
      <c r="AT13" s="126">
        <f t="shared" si="33"/>
        <v>8.8607594936708861E-2</v>
      </c>
      <c r="AU13" s="52">
        <f t="shared" si="33"/>
        <v>144</v>
      </c>
      <c r="AV13" s="52">
        <f t="shared" si="33"/>
        <v>18987.3417721519</v>
      </c>
      <c r="AW13" s="126">
        <f>'2.Data Input'!D21</f>
        <v>0.55438596491228065</v>
      </c>
      <c r="AX13" s="55">
        <f>IF('9.Change Returns to Hmls'!K5="",'9.Change Returns to Hmls'!J5,'9.Change Returns to Hmls'!K5)</f>
        <v>8.8607594936708861E-2</v>
      </c>
      <c r="AY13" s="16">
        <f t="shared" ref="AY13:AY14" si="49">IF(AW13="",AS13,AR13*AW13)</f>
        <v>157.99999999999997</v>
      </c>
      <c r="AZ13" s="28">
        <f>S13/AY13</f>
        <v>120.17304919083483</v>
      </c>
      <c r="BA13" s="29">
        <f t="shared" ref="BA13:BA14" si="50">IF(AX13="",AY13-(AY13*AT13),AY13-(AY13*AX13))</f>
        <v>143.99999999999997</v>
      </c>
      <c r="BB13" s="28">
        <f>S13/BA13</f>
        <v>131.85654008438823</v>
      </c>
      <c r="BD13" s="497"/>
      <c r="BE13" s="27" t="s">
        <v>3</v>
      </c>
      <c r="BF13" s="52">
        <f t="shared" ref="BF13:BF14" si="51">R13</f>
        <v>158</v>
      </c>
      <c r="BG13" s="28">
        <f t="shared" ref="BG13:BG14" si="52">S13</f>
        <v>18987.3417721519</v>
      </c>
      <c r="BH13" s="102">
        <f>'10.Summary of Changes'!J100</f>
        <v>3000000</v>
      </c>
      <c r="BI13" s="103">
        <f>IF('10.Summary of Changes'!I95="",Formulas!Q13,'10.Summary of Changes'!I95)</f>
        <v>307.36842105263156</v>
      </c>
      <c r="BJ13" s="55">
        <f>IF('10.Summary of Changes'!I107="",'10.Summary of Changes'!H107,'10.Summary of Changes'!I107)</f>
        <v>0.55438596491228065</v>
      </c>
      <c r="BK13" s="55">
        <f>'10.Summary of Changes'!I112</f>
        <v>8.8607594936708861E-2</v>
      </c>
      <c r="BL13" s="52">
        <f>IFERROR(('2.Data Input'!D6/'2.Data Input'!D9)*Formulas!BH13,0)</f>
        <v>240.00000000000003</v>
      </c>
      <c r="BM13" s="105">
        <f t="shared" ref="BM13:BM14" si="53">IFERROR(365/BI13,0)</f>
        <v>1.1875</v>
      </c>
      <c r="BN13" s="52">
        <f t="shared" ref="BN13:BN14" si="54">BL13*BM13</f>
        <v>285.00000000000006</v>
      </c>
      <c r="BO13" s="104">
        <f t="shared" ref="BO13" si="55">BN13*BJ13</f>
        <v>158.00000000000003</v>
      </c>
      <c r="BP13" s="29">
        <f t="shared" ref="BP13:BP14" si="56">BO13-(BO13*BK13)</f>
        <v>144.00000000000003</v>
      </c>
      <c r="BQ13" s="30">
        <f t="shared" ref="BQ13:BQ14" si="57">IFERROR(BH13/BO13,0)</f>
        <v>18987.341772151896</v>
      </c>
      <c r="BS13" s="497"/>
      <c r="BT13" s="27" t="s">
        <v>3</v>
      </c>
      <c r="BU13" s="52">
        <f t="shared" ref="BU13:BU14" si="58">BF13</f>
        <v>158</v>
      </c>
      <c r="BV13" s="28">
        <f t="shared" ref="BV13:BV14" si="59">BG13</f>
        <v>18987.3417721519</v>
      </c>
      <c r="BW13" s="102">
        <f>'11.Change All Calculator'!L15</f>
        <v>3000000</v>
      </c>
      <c r="BX13" s="103">
        <f>IF('11.Change All Calculator'!K10="",'11.Change All Calculator'!J10,'11.Change All Calculator'!K10)</f>
        <v>307.36842105263156</v>
      </c>
      <c r="BY13" s="55">
        <f>IF('11.Change All Calculator'!K5="",'11.Change All Calculator'!J5,'11.Change All Calculator'!K5)</f>
        <v>0.55438596491228065</v>
      </c>
      <c r="BZ13" s="55">
        <f>IF('11.Change All Calculator'!K22="",'11.Change All Calculator'!J22,'11.Change All Calculator'!K22)</f>
        <v>8.8607594936708861E-2</v>
      </c>
      <c r="CA13" s="52">
        <f>IFERROR(('2.Data Input'!D6/'2.Data Input'!D9)*Formulas!BW13,0)</f>
        <v>240.00000000000003</v>
      </c>
      <c r="CB13" s="105">
        <f t="shared" ref="CB13:CB14" si="60">IFERROR(365/BX13,0)</f>
        <v>1.1875</v>
      </c>
      <c r="CC13" s="52">
        <f t="shared" ref="CC13:CC14" si="61">CA13*CB13</f>
        <v>285.00000000000006</v>
      </c>
      <c r="CD13" s="104">
        <f t="shared" ref="CD13:CD14" si="62">CC13*BY13</f>
        <v>158.00000000000003</v>
      </c>
      <c r="CE13" s="29">
        <f t="shared" ref="CE13:CE14" si="63">CD13-(CD13*BZ13)</f>
        <v>144.00000000000003</v>
      </c>
      <c r="CF13" s="30">
        <f t="shared" ref="CF13:CF14" si="64">IFERROR(BW13/CD13,0)</f>
        <v>18987.341772151896</v>
      </c>
      <c r="CH13" s="27" t="s">
        <v>2</v>
      </c>
      <c r="CI13" s="16">
        <f>'2.Data Input'!E17</f>
        <v>112</v>
      </c>
      <c r="CJ13" s="16">
        <f>'2.Data Input'!E18</f>
        <v>235</v>
      </c>
      <c r="CK13" s="16">
        <f t="shared" si="34"/>
        <v>347</v>
      </c>
      <c r="CM13" s="497"/>
      <c r="CN13" s="27" t="s">
        <v>2</v>
      </c>
      <c r="CO13" s="30">
        <f>IFERROR(CN6/'2.Data Input'!E11,"")</f>
        <v>4300</v>
      </c>
      <c r="CP13" s="30">
        <f>IFERROR(CN6/'2.Data Input'!E17,"")</f>
        <v>5758.9285714285716</v>
      </c>
    </row>
    <row r="14" spans="1:94" ht="16.5" customHeight="1" x14ac:dyDescent="0.2">
      <c r="B14" s="497"/>
      <c r="C14" s="27" t="s">
        <v>2</v>
      </c>
      <c r="D14" s="28">
        <f>'2.Data Input'!E9</f>
        <v>850000</v>
      </c>
      <c r="E14" s="29">
        <f>'2.Data Input'!E18</f>
        <v>235</v>
      </c>
      <c r="F14" s="30">
        <f t="shared" si="35"/>
        <v>3617.0212765957449</v>
      </c>
      <c r="G14" s="91">
        <f>'8.Change Investments'!K6</f>
        <v>0</v>
      </c>
      <c r="H14" s="28">
        <f t="shared" si="36"/>
        <v>850000</v>
      </c>
      <c r="I14" s="16">
        <f t="shared" si="37"/>
        <v>235</v>
      </c>
      <c r="J14" s="16" t="s">
        <v>19</v>
      </c>
      <c r="L14" s="497"/>
      <c r="M14" s="27" t="s">
        <v>2</v>
      </c>
      <c r="N14" s="8">
        <f>'2.Data Input'!E6</f>
        <v>75</v>
      </c>
      <c r="O14" s="8">
        <f>'2.Data Input'!E12</f>
        <v>275</v>
      </c>
      <c r="P14" s="21">
        <f t="shared" si="38"/>
        <v>3.6666666666666665</v>
      </c>
      <c r="Q14" s="20">
        <f t="shared" si="39"/>
        <v>99.545454545454547</v>
      </c>
      <c r="R14" s="8">
        <f>'2.Data Input'!E18</f>
        <v>235</v>
      </c>
      <c r="S14" s="45">
        <f t="shared" si="40"/>
        <v>3617.0212765957449</v>
      </c>
      <c r="T14" s="66">
        <f>IF('7.Change LOS'!K6="",Formulas!Q14,'7.Change LOS'!K6)</f>
        <v>99.545454545454547</v>
      </c>
      <c r="U14" s="8">
        <f t="shared" si="41"/>
        <v>275</v>
      </c>
      <c r="V14" s="21">
        <f t="shared" si="42"/>
        <v>3.6666666666666665</v>
      </c>
      <c r="W14" s="20">
        <f>U14*'2.Data Input'!E21</f>
        <v>235</v>
      </c>
      <c r="X14" s="7">
        <f>IFERROR('2.Data Input'!E9/Formulas!W14,0)</f>
        <v>3617.0212765957449</v>
      </c>
      <c r="Z14" s="497"/>
      <c r="AA14" s="27" t="s">
        <v>2</v>
      </c>
      <c r="AB14" s="52">
        <f t="shared" si="43"/>
        <v>75</v>
      </c>
      <c r="AC14" s="52">
        <f t="shared" si="43"/>
        <v>275</v>
      </c>
      <c r="AD14" s="16">
        <f>'2.Data Input'!E18</f>
        <v>235</v>
      </c>
      <c r="AE14" s="53">
        <f>'2.Data Input'!E27</f>
        <v>3.8297872340425532E-2</v>
      </c>
      <c r="AF14" s="16">
        <f t="shared" si="44"/>
        <v>226</v>
      </c>
      <c r="AG14" s="28">
        <f t="shared" si="45"/>
        <v>3617.0212765957449</v>
      </c>
      <c r="AH14" s="126">
        <f>'2.Data Input'!E27</f>
        <v>3.8297872340425532E-2</v>
      </c>
      <c r="AI14" s="55">
        <f>IF('6.Change PH Exits'!K6="",'6.Change PH Exits'!J6,'6.Change PH Exits'!K6)</f>
        <v>0.8545454545454545</v>
      </c>
      <c r="AJ14" s="16">
        <f t="shared" si="46"/>
        <v>235</v>
      </c>
      <c r="AK14" s="28">
        <f t="shared" si="47"/>
        <v>3617.0212765957449</v>
      </c>
      <c r="AL14" s="29">
        <f>IF(AH14="",AJ14-(AJ14*AE14),AJ14-(AJ14*AH14))</f>
        <v>226</v>
      </c>
      <c r="AM14" s="28">
        <f>D14/AL14</f>
        <v>3761.0619469026547</v>
      </c>
      <c r="AO14" s="497"/>
      <c r="AP14" s="27" t="s">
        <v>2</v>
      </c>
      <c r="AQ14" s="52">
        <f t="shared" si="48"/>
        <v>75</v>
      </c>
      <c r="AR14" s="52">
        <f t="shared" si="33"/>
        <v>275</v>
      </c>
      <c r="AS14" s="52">
        <f t="shared" si="33"/>
        <v>235</v>
      </c>
      <c r="AT14" s="126">
        <f t="shared" si="33"/>
        <v>3.8297872340425532E-2</v>
      </c>
      <c r="AU14" s="52">
        <f t="shared" si="33"/>
        <v>226</v>
      </c>
      <c r="AV14" s="52">
        <f t="shared" si="33"/>
        <v>3617.0212765957449</v>
      </c>
      <c r="AW14" s="126">
        <f>'2.Data Input'!E21</f>
        <v>0.8545454545454545</v>
      </c>
      <c r="AX14" s="55">
        <f>IF('9.Change Returns to Hmls'!K6="",'9.Change Returns to Hmls'!J6,'9.Change Returns to Hmls'!K6)</f>
        <v>3.8297872340425532E-2</v>
      </c>
      <c r="AY14" s="16">
        <f t="shared" si="49"/>
        <v>235</v>
      </c>
      <c r="AZ14" s="28">
        <f>S14/AY14</f>
        <v>15.391579900407425</v>
      </c>
      <c r="BA14" s="29">
        <f t="shared" si="50"/>
        <v>226</v>
      </c>
      <c r="BB14" s="28">
        <f>S14/BA14</f>
        <v>16.004518922990023</v>
      </c>
      <c r="BD14" s="497"/>
      <c r="BE14" s="27" t="s">
        <v>2</v>
      </c>
      <c r="BF14" s="52">
        <f t="shared" si="51"/>
        <v>235</v>
      </c>
      <c r="BG14" s="28">
        <f t="shared" si="52"/>
        <v>3617.0212765957449</v>
      </c>
      <c r="BH14" s="102">
        <f>'10.Summary of Changes'!J101</f>
        <v>850000</v>
      </c>
      <c r="BI14" s="103">
        <f>IF('10.Summary of Changes'!I96="",Formulas!Q14,'10.Summary of Changes'!I96)</f>
        <v>99.545454545454547</v>
      </c>
      <c r="BJ14" s="55">
        <f>IF('10.Summary of Changes'!I108="",'10.Summary of Changes'!H108,'10.Summary of Changes'!I108)</f>
        <v>0.8545454545454545</v>
      </c>
      <c r="BK14" s="55">
        <f>'10.Summary of Changes'!I113</f>
        <v>3.8297872340425532E-2</v>
      </c>
      <c r="BL14" s="52">
        <f>IFERROR(('2.Data Input'!E6/'2.Data Input'!E9)*Formulas!BH14,0)</f>
        <v>75</v>
      </c>
      <c r="BM14" s="105">
        <f t="shared" si="53"/>
        <v>3.6666666666666665</v>
      </c>
      <c r="BN14" s="52">
        <f t="shared" si="54"/>
        <v>275</v>
      </c>
      <c r="BO14" s="104">
        <f>BN14*BJ14</f>
        <v>235</v>
      </c>
      <c r="BP14" s="29">
        <f t="shared" si="56"/>
        <v>226</v>
      </c>
      <c r="BQ14" s="30">
        <f t="shared" si="57"/>
        <v>3617.0212765957449</v>
      </c>
      <c r="BS14" s="497"/>
      <c r="BT14" s="27" t="s">
        <v>2</v>
      </c>
      <c r="BU14" s="52">
        <f t="shared" si="58"/>
        <v>235</v>
      </c>
      <c r="BV14" s="28">
        <f t="shared" si="59"/>
        <v>3617.0212765957449</v>
      </c>
      <c r="BW14" s="102">
        <f>'11.Change All Calculator'!L16</f>
        <v>850000</v>
      </c>
      <c r="BX14" s="103">
        <f>IF('11.Change All Calculator'!K11="",'11.Change All Calculator'!J11,'11.Change All Calculator'!K11)</f>
        <v>99.545454545454547</v>
      </c>
      <c r="BY14" s="55">
        <f>IF('11.Change All Calculator'!K6="",'11.Change All Calculator'!J6,'11.Change All Calculator'!K6)</f>
        <v>0.8545454545454545</v>
      </c>
      <c r="BZ14" s="55">
        <f>IF('11.Change All Calculator'!K23="",'11.Change All Calculator'!J23,'11.Change All Calculator'!K23)</f>
        <v>3.8297872340425532E-2</v>
      </c>
      <c r="CA14" s="52">
        <f>IFERROR(('2.Data Input'!E6/'2.Data Input'!E9)*Formulas!BW14,0)</f>
        <v>75</v>
      </c>
      <c r="CB14" s="105">
        <f t="shared" si="60"/>
        <v>3.6666666666666665</v>
      </c>
      <c r="CC14" s="52">
        <f t="shared" si="61"/>
        <v>275</v>
      </c>
      <c r="CD14" s="104">
        <f t="shared" si="62"/>
        <v>235</v>
      </c>
      <c r="CE14" s="29">
        <f t="shared" si="63"/>
        <v>226</v>
      </c>
      <c r="CF14" s="30">
        <f t="shared" si="64"/>
        <v>3617.0212765957449</v>
      </c>
      <c r="CH14"/>
      <c r="CM14"/>
      <c r="CN14"/>
    </row>
    <row r="15" spans="1:94" ht="16.5" customHeight="1" x14ac:dyDescent="0.2">
      <c r="B15" s="497"/>
      <c r="C15" s="27" t="s">
        <v>17</v>
      </c>
      <c r="D15" s="28">
        <f>'2.Data Input'!F9</f>
        <v>1500000</v>
      </c>
      <c r="E15" s="16" t="s">
        <v>19</v>
      </c>
      <c r="F15" s="30" t="s">
        <v>19</v>
      </c>
      <c r="G15" s="91">
        <f>'8.Change Investments'!K7</f>
        <v>0</v>
      </c>
      <c r="H15" s="28">
        <f t="shared" si="36"/>
        <v>1500000</v>
      </c>
      <c r="I15" s="16" t="s">
        <v>19</v>
      </c>
      <c r="J15" s="29">
        <f>G15/'2.Data Input'!H9</f>
        <v>0</v>
      </c>
      <c r="AO15" s="15"/>
      <c r="AP15" s="15"/>
      <c r="AQ15" s="15"/>
      <c r="AR15" s="15"/>
      <c r="AS15" s="15"/>
      <c r="AT15" s="15"/>
      <c r="AU15" s="15"/>
      <c r="AV15" s="15"/>
      <c r="AW15" s="15"/>
      <c r="AX15" s="15"/>
      <c r="AY15" s="15"/>
      <c r="AZ15" s="15"/>
      <c r="BA15" s="15"/>
      <c r="BB15" s="15"/>
      <c r="BD15" s="497"/>
      <c r="BE15" s="106" t="s">
        <v>17</v>
      </c>
      <c r="BH15" s="102">
        <f>'10.Summary of Changes'!J102</f>
        <v>1500000</v>
      </c>
      <c r="BL15" s="52">
        <f>IFERROR(('2.Data Input'!F6/'2.Data Input'!F9)*Formulas!BH15,0)</f>
        <v>80</v>
      </c>
      <c r="BS15" s="497"/>
      <c r="BT15" s="106" t="s">
        <v>17</v>
      </c>
      <c r="BW15" s="102">
        <f>'11.Change All Calculator'!L17</f>
        <v>1500000</v>
      </c>
      <c r="CA15" s="52">
        <f>IFERROR(('2.Data Input'!F6/'2.Data Input'!F9)*Formulas!BW15,0)</f>
        <v>80</v>
      </c>
    </row>
    <row r="16" spans="1:94" ht="16.5" customHeight="1" x14ac:dyDescent="0.2">
      <c r="C16" s="22"/>
      <c r="AO16" s="15"/>
      <c r="AP16" s="15"/>
      <c r="AQ16" s="15"/>
      <c r="AR16" s="15"/>
      <c r="AS16" s="15"/>
      <c r="AT16" s="15"/>
      <c r="AU16" s="15"/>
      <c r="AV16" s="15"/>
      <c r="AW16" s="15"/>
      <c r="AX16" s="15"/>
      <c r="AY16" s="15"/>
      <c r="AZ16" s="15"/>
      <c r="BA16" s="15"/>
      <c r="BB16" s="15"/>
    </row>
    <row r="17" spans="2:94" s="14" customFormat="1" ht="16.5" customHeight="1" x14ac:dyDescent="0.2">
      <c r="D17" s="516" t="s">
        <v>13</v>
      </c>
      <c r="E17" s="516"/>
      <c r="F17" s="516"/>
      <c r="G17" s="515" t="s">
        <v>38</v>
      </c>
      <c r="H17" s="516" t="s">
        <v>42</v>
      </c>
      <c r="I17" s="516"/>
      <c r="J17" s="516"/>
      <c r="K17"/>
      <c r="N17" s="513" t="s">
        <v>13</v>
      </c>
      <c r="O17" s="513"/>
      <c r="P17" s="513"/>
      <c r="Q17" s="513"/>
      <c r="R17" s="513"/>
      <c r="S17" s="513"/>
      <c r="T17" s="514" t="s">
        <v>14</v>
      </c>
      <c r="U17" s="514"/>
      <c r="V17" s="514"/>
      <c r="W17" s="514"/>
      <c r="X17" s="514"/>
      <c r="AB17" s="508" t="s">
        <v>13</v>
      </c>
      <c r="AC17" s="509"/>
      <c r="AD17" s="509"/>
      <c r="AE17" s="509"/>
      <c r="AF17" s="509"/>
      <c r="AG17" s="509"/>
      <c r="AH17" s="510"/>
      <c r="AI17" s="511" t="s">
        <v>14</v>
      </c>
      <c r="AJ17" s="512"/>
      <c r="AK17" s="512"/>
      <c r="AL17" s="512"/>
      <c r="AM17" s="512"/>
      <c r="AN17"/>
      <c r="AO17" s="32"/>
      <c r="AP17" s="32"/>
      <c r="AQ17" s="508" t="s">
        <v>13</v>
      </c>
      <c r="AR17" s="509"/>
      <c r="AS17" s="509"/>
      <c r="AT17" s="509"/>
      <c r="AU17" s="509"/>
      <c r="AV17" s="509"/>
      <c r="AW17" s="510"/>
      <c r="AX17" s="511" t="s">
        <v>14</v>
      </c>
      <c r="AY17" s="512"/>
      <c r="AZ17" s="512"/>
      <c r="BA17" s="512"/>
      <c r="BB17" s="512"/>
      <c r="BD17" s="32"/>
      <c r="BE17" s="1"/>
      <c r="BF17" s="504" t="s">
        <v>13</v>
      </c>
      <c r="BG17" s="500"/>
      <c r="BH17" s="500" t="s">
        <v>31</v>
      </c>
      <c r="BI17" s="500"/>
      <c r="BJ17" s="500"/>
      <c r="BK17" s="500"/>
      <c r="BL17" s="100" t="s">
        <v>14</v>
      </c>
      <c r="BM17" s="100"/>
      <c r="BN17" s="100"/>
      <c r="BO17" s="100"/>
      <c r="BP17" s="100"/>
      <c r="BQ17" s="100"/>
      <c r="BS17" s="32"/>
      <c r="BT17" s="1"/>
      <c r="BU17" s="504" t="s">
        <v>13</v>
      </c>
      <c r="BV17" s="500"/>
      <c r="BW17" s="500" t="s">
        <v>31</v>
      </c>
      <c r="BX17" s="500"/>
      <c r="BY17" s="500"/>
      <c r="BZ17" s="500"/>
      <c r="CA17" s="500" t="s">
        <v>14</v>
      </c>
      <c r="CB17" s="500"/>
      <c r="CC17" s="500"/>
      <c r="CD17" s="500"/>
      <c r="CE17" s="500"/>
      <c r="CF17" s="500"/>
      <c r="CG17" s="32"/>
      <c r="CH17" s="108" t="s">
        <v>15</v>
      </c>
      <c r="CI17" s="108" t="s">
        <v>69</v>
      </c>
      <c r="CJ17" s="108" t="s">
        <v>70</v>
      </c>
      <c r="CK17" s="108" t="s">
        <v>71</v>
      </c>
      <c r="CM17" s="32"/>
      <c r="CN17" s="108" t="s">
        <v>15</v>
      </c>
      <c r="CO17" s="108" t="s">
        <v>76</v>
      </c>
      <c r="CP17" s="108" t="s">
        <v>77</v>
      </c>
    </row>
    <row r="18" spans="2:94" s="14" customFormat="1" ht="16.5" customHeight="1" x14ac:dyDescent="0.2">
      <c r="C18" s="18" t="s">
        <v>15</v>
      </c>
      <c r="D18" s="18" t="s">
        <v>35</v>
      </c>
      <c r="E18" s="44" t="s">
        <v>94</v>
      </c>
      <c r="F18" s="147" t="s">
        <v>96</v>
      </c>
      <c r="G18" s="515"/>
      <c r="H18" s="18" t="s">
        <v>35</v>
      </c>
      <c r="I18" s="44" t="s">
        <v>94</v>
      </c>
      <c r="J18" s="18" t="s">
        <v>25</v>
      </c>
      <c r="K18"/>
      <c r="M18" s="25" t="s">
        <v>15</v>
      </c>
      <c r="N18" s="44" t="s">
        <v>47</v>
      </c>
      <c r="O18" s="44" t="s">
        <v>16</v>
      </c>
      <c r="P18" s="44" t="s">
        <v>48</v>
      </c>
      <c r="Q18" s="44" t="s">
        <v>27</v>
      </c>
      <c r="R18" s="44" t="s">
        <v>94</v>
      </c>
      <c r="S18" s="147" t="s">
        <v>96</v>
      </c>
      <c r="T18" s="38" t="s">
        <v>29</v>
      </c>
      <c r="U18" s="44" t="s">
        <v>16</v>
      </c>
      <c r="V18" s="44" t="s">
        <v>48</v>
      </c>
      <c r="W18" s="44" t="s">
        <v>81</v>
      </c>
      <c r="X18" s="147" t="s">
        <v>96</v>
      </c>
      <c r="AA18" s="25" t="s">
        <v>15</v>
      </c>
      <c r="AB18" s="50" t="s">
        <v>47</v>
      </c>
      <c r="AC18" s="50" t="s">
        <v>16</v>
      </c>
      <c r="AD18" s="51" t="s">
        <v>51</v>
      </c>
      <c r="AE18" s="51" t="s">
        <v>53</v>
      </c>
      <c r="AF18" s="51" t="s">
        <v>36</v>
      </c>
      <c r="AG18" s="51" t="s">
        <v>37</v>
      </c>
      <c r="AH18" s="51" t="s">
        <v>53</v>
      </c>
      <c r="AI18" s="26" t="s">
        <v>52</v>
      </c>
      <c r="AJ18" s="51" t="s">
        <v>51</v>
      </c>
      <c r="AK18" s="51" t="s">
        <v>95</v>
      </c>
      <c r="AL18" s="51" t="s">
        <v>36</v>
      </c>
      <c r="AM18" s="51" t="s">
        <v>37</v>
      </c>
      <c r="AN18"/>
      <c r="AO18" s="32"/>
      <c r="AP18" s="109" t="s">
        <v>15</v>
      </c>
      <c r="AQ18" s="50" t="s">
        <v>47</v>
      </c>
      <c r="AR18" s="50" t="s">
        <v>16</v>
      </c>
      <c r="AS18" s="51" t="s">
        <v>51</v>
      </c>
      <c r="AT18" s="51" t="s">
        <v>53</v>
      </c>
      <c r="AU18" s="51" t="s">
        <v>36</v>
      </c>
      <c r="AV18" s="147" t="s">
        <v>96</v>
      </c>
      <c r="AW18" s="51" t="s">
        <v>52</v>
      </c>
      <c r="AX18" s="110" t="s">
        <v>53</v>
      </c>
      <c r="AY18" s="51" t="s">
        <v>51</v>
      </c>
      <c r="AZ18" s="51" t="s">
        <v>85</v>
      </c>
      <c r="BA18" s="51" t="s">
        <v>36</v>
      </c>
      <c r="BB18" s="51" t="s">
        <v>37</v>
      </c>
      <c r="BD18" s="32"/>
      <c r="BE18" s="31" t="s">
        <v>15</v>
      </c>
      <c r="BF18" s="51" t="s">
        <v>94</v>
      </c>
      <c r="BG18" s="51" t="s">
        <v>93</v>
      </c>
      <c r="BH18" s="9" t="s">
        <v>35</v>
      </c>
      <c r="BI18" s="9" t="s">
        <v>27</v>
      </c>
      <c r="BJ18" s="9" t="s">
        <v>52</v>
      </c>
      <c r="BK18" s="9" t="s">
        <v>53</v>
      </c>
      <c r="BL18" s="101" t="s">
        <v>47</v>
      </c>
      <c r="BM18" s="101" t="s">
        <v>48</v>
      </c>
      <c r="BN18" s="101" t="s">
        <v>16</v>
      </c>
      <c r="BO18" s="101" t="s">
        <v>51</v>
      </c>
      <c r="BP18" s="101" t="s">
        <v>63</v>
      </c>
      <c r="BQ18" s="51" t="s">
        <v>93</v>
      </c>
      <c r="BS18" s="32"/>
      <c r="BT18" s="147" t="s">
        <v>15</v>
      </c>
      <c r="BU18" s="51" t="s">
        <v>94</v>
      </c>
      <c r="BV18" s="51" t="s">
        <v>93</v>
      </c>
      <c r="BW18" s="9" t="s">
        <v>35</v>
      </c>
      <c r="BX18" s="9" t="s">
        <v>27</v>
      </c>
      <c r="BY18" s="9" t="s">
        <v>52</v>
      </c>
      <c r="BZ18" s="9" t="s">
        <v>53</v>
      </c>
      <c r="CA18" s="101" t="s">
        <v>47</v>
      </c>
      <c r="CB18" s="101" t="s">
        <v>48</v>
      </c>
      <c r="CC18" s="101" t="s">
        <v>16</v>
      </c>
      <c r="CD18" s="101" t="s">
        <v>51</v>
      </c>
      <c r="CE18" s="101" t="s">
        <v>63</v>
      </c>
      <c r="CF18" s="51" t="s">
        <v>93</v>
      </c>
      <c r="CG18" s="32"/>
      <c r="CH18" s="27" t="s">
        <v>12</v>
      </c>
      <c r="CI18" s="53">
        <f>'2.Data Input'!C20</f>
        <v>0.17096774193548386</v>
      </c>
      <c r="CJ18" s="53">
        <f>'2.Data Input'!C21</f>
        <v>0.31860465116279069</v>
      </c>
      <c r="CK18" s="53">
        <f>'2.Data Input'!C22</f>
        <v>0.20303030303030303</v>
      </c>
      <c r="CM18" s="497" t="s">
        <v>39</v>
      </c>
      <c r="CN18" s="27" t="s">
        <v>4</v>
      </c>
      <c r="CO18" s="30">
        <f>IFERROR(CO4/'2.Data Input'!C12,"")</f>
        <v>2790.6976744186045</v>
      </c>
      <c r="CP18" s="30">
        <f>IFERROR(CO4/'2.Data Input'!C18,"")</f>
        <v>8759.1240875912408</v>
      </c>
    </row>
    <row r="19" spans="2:94" ht="16.5" customHeight="1" x14ac:dyDescent="0.2">
      <c r="B19" s="497" t="s">
        <v>40</v>
      </c>
      <c r="C19" s="27" t="s">
        <v>12</v>
      </c>
      <c r="D19" s="28">
        <f>D5+D12</f>
        <v>3200000</v>
      </c>
      <c r="E19" s="29">
        <f>E5+E12</f>
        <v>402</v>
      </c>
      <c r="F19" s="30">
        <f>IFERROR(D19/E19,0)</f>
        <v>7960.1990049751248</v>
      </c>
      <c r="G19" s="54">
        <f>G5+G12</f>
        <v>0</v>
      </c>
      <c r="H19" s="28">
        <f>D19+G19</f>
        <v>3200000</v>
      </c>
      <c r="I19" s="29">
        <f>I5+I12</f>
        <v>402</v>
      </c>
      <c r="J19" s="16" t="s">
        <v>19</v>
      </c>
      <c r="L19" s="497" t="s">
        <v>40</v>
      </c>
      <c r="M19" s="27" t="s">
        <v>12</v>
      </c>
      <c r="N19" s="8">
        <f>N5+N12</f>
        <v>290</v>
      </c>
      <c r="O19" s="8">
        <f>O5+O12</f>
        <v>1980</v>
      </c>
      <c r="P19" s="21">
        <f>IFERROR(O19/N19,0)</f>
        <v>6.8275862068965516</v>
      </c>
      <c r="Q19" s="20">
        <f>IFERROR(365/P19,0)</f>
        <v>53.459595959595958</v>
      </c>
      <c r="R19" s="8">
        <f>R5+R12</f>
        <v>402</v>
      </c>
      <c r="S19" s="45">
        <f>F19</f>
        <v>7960.1990049751248</v>
      </c>
      <c r="T19" s="66">
        <f>((O5*T5)+(O12*T12))/O19</f>
        <v>53.459595959595958</v>
      </c>
      <c r="U19" s="8">
        <f>V19*N19</f>
        <v>1980</v>
      </c>
      <c r="V19" s="21">
        <f>IFERROR(365/T19,P19)</f>
        <v>6.8275862068965516</v>
      </c>
      <c r="W19" s="20">
        <f>U19*'2.Data Input'!C22</f>
        <v>402</v>
      </c>
      <c r="X19" s="7">
        <f>IFERROR('2.Data Input'!C10/Formulas!W19,0)</f>
        <v>7960.1990049751248</v>
      </c>
      <c r="Z19" s="497" t="s">
        <v>40</v>
      </c>
      <c r="AA19" s="27" t="s">
        <v>12</v>
      </c>
      <c r="AB19" s="52">
        <f>N19</f>
        <v>290</v>
      </c>
      <c r="AC19" s="52">
        <f>AC5+AC12</f>
        <v>1980</v>
      </c>
      <c r="AD19" s="16">
        <f>AD5+AD12</f>
        <v>402</v>
      </c>
      <c r="AE19" s="53">
        <f>'2.Data Input'!C28</f>
        <v>0.13432835820895522</v>
      </c>
      <c r="AF19" s="16">
        <f>AF5+AF12</f>
        <v>348</v>
      </c>
      <c r="AG19" s="28">
        <f>S19</f>
        <v>7960.1990049751248</v>
      </c>
      <c r="AH19" s="126">
        <f>'2.Data Input'!C28</f>
        <v>0.13432835820895522</v>
      </c>
      <c r="AI19" s="55">
        <f>((AC5*AI5)+(AC12*AI12))/AC19</f>
        <v>0.20303030303030303</v>
      </c>
      <c r="AJ19" s="16">
        <f>AJ5+AJ12</f>
        <v>402</v>
      </c>
      <c r="AK19" s="28">
        <f>IFERROR(D19/AJ19,0)</f>
        <v>7960.1990049751248</v>
      </c>
      <c r="AL19" s="29">
        <f>AL5+AL12</f>
        <v>348</v>
      </c>
      <c r="AM19" s="28">
        <f>D19/AL19</f>
        <v>9195.4022988505749</v>
      </c>
      <c r="AO19" s="497" t="s">
        <v>40</v>
      </c>
      <c r="AP19" s="27" t="s">
        <v>12</v>
      </c>
      <c r="AQ19" s="52">
        <f>AB19</f>
        <v>290</v>
      </c>
      <c r="AR19" s="52">
        <f t="shared" ref="AR19:AV21" si="65">AC19</f>
        <v>1980</v>
      </c>
      <c r="AS19" s="52">
        <f t="shared" si="65"/>
        <v>402</v>
      </c>
      <c r="AT19" s="126">
        <f t="shared" si="65"/>
        <v>0.13432835820895522</v>
      </c>
      <c r="AU19" s="52">
        <f t="shared" si="65"/>
        <v>348</v>
      </c>
      <c r="AV19" s="52">
        <f t="shared" si="65"/>
        <v>7960.1990049751248</v>
      </c>
      <c r="AW19" s="126">
        <f>'2.Data Input'!C22</f>
        <v>0.20303030303030303</v>
      </c>
      <c r="AX19" s="55">
        <f>((AS5*AX5)+(AS12*AX12))/AS19</f>
        <v>0.13432835820895522</v>
      </c>
      <c r="AY19" s="16">
        <f>IF(AW19="",AS19,AR19*AW19)</f>
        <v>402</v>
      </c>
      <c r="AZ19" s="28">
        <f>S19/AY19</f>
        <v>19.801490062127176</v>
      </c>
      <c r="BA19" s="29">
        <f>IF(AX19="",AY19-(AY19*AT19),AY19-(AY19*AX19))</f>
        <v>348</v>
      </c>
      <c r="BB19" s="28">
        <f>S19/BA19</f>
        <v>22.874135071767601</v>
      </c>
      <c r="BD19" s="497" t="s">
        <v>40</v>
      </c>
      <c r="BE19" s="27" t="s">
        <v>12</v>
      </c>
      <c r="BF19" s="52">
        <f>R19</f>
        <v>402</v>
      </c>
      <c r="BG19" s="28">
        <f>S19</f>
        <v>7960.1990049751248</v>
      </c>
      <c r="BH19" s="102">
        <f>'10.Summary of Changes'!O99</f>
        <v>3200000</v>
      </c>
      <c r="BI19" s="103">
        <f>((BI12*BN12)+(BI5*BN5))/(BN5+BN12)</f>
        <v>53.459595959595951</v>
      </c>
      <c r="BJ19" s="55">
        <f>IF('10.Summary of Changes'!N106="",'10.Summary of Changes'!M106,'10.Summary of Changes'!N106)</f>
        <v>0.20303030303030303</v>
      </c>
      <c r="BK19" s="55">
        <f>'10.Summary of Changes'!N111</f>
        <v>0.13432835820895522</v>
      </c>
      <c r="BL19" s="52">
        <f>BL5+BL12</f>
        <v>290</v>
      </c>
      <c r="BM19" s="105">
        <f>IFERROR(365/BI19,0)</f>
        <v>6.8275862068965525</v>
      </c>
      <c r="BN19" s="52">
        <f>BN5+BN12</f>
        <v>1980.0000000000002</v>
      </c>
      <c r="BO19" s="52">
        <f t="shared" ref="BO19:BP19" si="66">BO5+BO12</f>
        <v>402</v>
      </c>
      <c r="BP19" s="52">
        <f t="shared" si="66"/>
        <v>348</v>
      </c>
      <c r="BQ19" s="30">
        <f>IFERROR(BH19/BO19,0)</f>
        <v>7960.1990049751248</v>
      </c>
      <c r="BS19" s="497" t="s">
        <v>40</v>
      </c>
      <c r="BT19" s="27" t="s">
        <v>12</v>
      </c>
      <c r="BU19" s="52">
        <f>BF19</f>
        <v>402</v>
      </c>
      <c r="BV19" s="28">
        <f>BG19</f>
        <v>7960.1990049751248</v>
      </c>
      <c r="BW19" s="102">
        <f>'11.Change All Calculator'!Q14</f>
        <v>3200000</v>
      </c>
      <c r="BX19" s="103">
        <f>((BX5*CC5)+(BX12*CC12))/(CC5+CC12)</f>
        <v>53.459595959595951</v>
      </c>
      <c r="BY19" s="169">
        <f>TRUNC(((BY5*CC5)+(BY12*CC12))/(CC5+CC12),2)</f>
        <v>0.2</v>
      </c>
      <c r="BZ19" s="55">
        <f>((BU5*BZ5)+(BU12*BZ12))/BU19</f>
        <v>0.13432835820895522</v>
      </c>
      <c r="CA19" s="52">
        <f>CA5+CA12</f>
        <v>290</v>
      </c>
      <c r="CB19" s="105">
        <f>365/BX19</f>
        <v>6.8275862068965525</v>
      </c>
      <c r="CC19" s="52">
        <f>CC5+CC12</f>
        <v>1980.0000000000002</v>
      </c>
      <c r="CD19" s="52">
        <f t="shared" ref="CD19" si="67">CD5+CD12</f>
        <v>402</v>
      </c>
      <c r="CE19" s="52">
        <f>CE5+CE12</f>
        <v>348</v>
      </c>
      <c r="CF19" s="30">
        <f>IFERROR(BW19/CD19,0)</f>
        <v>7960.1990049751248</v>
      </c>
      <c r="CH19" s="27" t="s">
        <v>3</v>
      </c>
      <c r="CI19" s="53">
        <f>'2.Data Input'!D20</f>
        <v>0.41702127659574467</v>
      </c>
      <c r="CJ19" s="53">
        <f>'2.Data Input'!D21</f>
        <v>0.55438596491228065</v>
      </c>
      <c r="CK19" s="53">
        <f>'2.Data Input'!D22</f>
        <v>0.49230769230769228</v>
      </c>
      <c r="CM19" s="497"/>
      <c r="CN19" s="27" t="s">
        <v>3</v>
      </c>
      <c r="CO19" s="30">
        <f>IFERROR(CO5/'2.Data Input'!D12,"")</f>
        <v>10526.315789473685</v>
      </c>
      <c r="CP19" s="30">
        <f>IFERROR(CO5/'2.Data Input'!D18,"")</f>
        <v>18987.3417721519</v>
      </c>
    </row>
    <row r="20" spans="2:94" ht="16.5" customHeight="1" x14ac:dyDescent="0.2">
      <c r="B20" s="497"/>
      <c r="C20" s="27" t="s">
        <v>3</v>
      </c>
      <c r="D20" s="28">
        <f t="shared" ref="D20:E22" si="68">D6+D13</f>
        <v>4800000</v>
      </c>
      <c r="E20" s="29">
        <f t="shared" si="68"/>
        <v>256</v>
      </c>
      <c r="F20" s="30">
        <f t="shared" ref="F20:F21" si="69">IFERROR(D20/E20,0)</f>
        <v>18750</v>
      </c>
      <c r="G20" s="54">
        <f t="shared" ref="G20:G22" si="70">G6+G13</f>
        <v>0</v>
      </c>
      <c r="H20" s="28">
        <f t="shared" ref="H20:H22" si="71">D20+G20</f>
        <v>4800000</v>
      </c>
      <c r="I20" s="29">
        <f t="shared" ref="I20" si="72">I6+I13</f>
        <v>256</v>
      </c>
      <c r="J20" s="16" t="s">
        <v>19</v>
      </c>
      <c r="L20" s="497"/>
      <c r="M20" s="27" t="s">
        <v>3</v>
      </c>
      <c r="N20" s="8">
        <f t="shared" ref="N20:O21" si="73">N6+N13</f>
        <v>410</v>
      </c>
      <c r="O20" s="8">
        <f t="shared" si="73"/>
        <v>520</v>
      </c>
      <c r="P20" s="21">
        <f t="shared" ref="P20:P21" si="74">IFERROR(O20/N20,0)</f>
        <v>1.2682926829268293</v>
      </c>
      <c r="Q20" s="20">
        <f t="shared" ref="Q20:Q21" si="75">IFERROR(365/P20,0)</f>
        <v>287.78846153846155</v>
      </c>
      <c r="R20" s="8">
        <f t="shared" ref="R20:R21" si="76">R6+R13</f>
        <v>256</v>
      </c>
      <c r="S20" s="45">
        <f t="shared" ref="S20:S21" si="77">F20</f>
        <v>18750</v>
      </c>
      <c r="T20" s="66">
        <f t="shared" ref="T20:T21" si="78">((O6*T6)+(O13*T13))/O20</f>
        <v>287.78846153846155</v>
      </c>
      <c r="U20" s="8">
        <f t="shared" ref="U20:U21" si="79">V20*N20</f>
        <v>520</v>
      </c>
      <c r="V20" s="21">
        <f t="shared" ref="V20:V21" si="80">IFERROR(365/T20,P20)</f>
        <v>1.2682926829268293</v>
      </c>
      <c r="W20" s="20">
        <f>U20*'2.Data Input'!D22</f>
        <v>255.99999999999997</v>
      </c>
      <c r="X20" s="7">
        <f>IFERROR('2.Data Input'!D10/Formulas!W20,0)</f>
        <v>18750.000000000004</v>
      </c>
      <c r="Z20" s="497"/>
      <c r="AA20" s="27" t="s">
        <v>3</v>
      </c>
      <c r="AB20" s="52">
        <f t="shared" ref="AB20:AB21" si="81">N20</f>
        <v>410</v>
      </c>
      <c r="AC20" s="52">
        <f t="shared" ref="AC20:AC21" si="82">AC6+AC13</f>
        <v>520</v>
      </c>
      <c r="AD20" s="16">
        <f t="shared" ref="AD20:AD21" si="83">AD6+AD13</f>
        <v>256</v>
      </c>
      <c r="AE20" s="53">
        <f>'2.Data Input'!D28</f>
        <v>8.203125E-2</v>
      </c>
      <c r="AF20" s="16">
        <f t="shared" ref="AF20:AF21" si="84">AF6+AF13</f>
        <v>235</v>
      </c>
      <c r="AG20" s="28">
        <f t="shared" ref="AG20:AG21" si="85">S20</f>
        <v>18750</v>
      </c>
      <c r="AH20" s="126">
        <f>'2.Data Input'!D28</f>
        <v>8.203125E-2</v>
      </c>
      <c r="AI20" s="55">
        <f t="shared" ref="AI20:AI21" si="86">((AC6*AI6)+(AC13*AI13))/AC20</f>
        <v>0.49230769230769228</v>
      </c>
      <c r="AJ20" s="16">
        <f t="shared" ref="AJ20:AJ21" si="87">AJ6+AJ13</f>
        <v>255.99999999999997</v>
      </c>
      <c r="AK20" s="28">
        <f t="shared" ref="AK20:AK21" si="88">IFERROR(D20/AJ20,0)</f>
        <v>18750.000000000004</v>
      </c>
      <c r="AL20" s="29">
        <f t="shared" ref="AL20:AL21" si="89">AL6+AL13</f>
        <v>234.99999999999997</v>
      </c>
      <c r="AM20" s="28">
        <f>D20/AL20</f>
        <v>20425.531914893618</v>
      </c>
      <c r="AO20" s="497"/>
      <c r="AP20" s="27" t="s">
        <v>3</v>
      </c>
      <c r="AQ20" s="52">
        <f t="shared" ref="AQ20:AQ21" si="90">AB20</f>
        <v>410</v>
      </c>
      <c r="AR20" s="52">
        <f t="shared" si="65"/>
        <v>520</v>
      </c>
      <c r="AS20" s="52">
        <f t="shared" si="65"/>
        <v>256</v>
      </c>
      <c r="AT20" s="126">
        <f t="shared" si="65"/>
        <v>8.203125E-2</v>
      </c>
      <c r="AU20" s="52">
        <f t="shared" si="65"/>
        <v>235</v>
      </c>
      <c r="AV20" s="52">
        <f t="shared" si="65"/>
        <v>18750</v>
      </c>
      <c r="AW20" s="126">
        <f>'2.Data Input'!D22</f>
        <v>0.49230769230769228</v>
      </c>
      <c r="AX20" s="55">
        <f t="shared" ref="AX20:AX21" si="91">((AS6*AX6)+(AS13*AX13))/AS20</f>
        <v>8.203125E-2</v>
      </c>
      <c r="AY20" s="16">
        <f t="shared" ref="AY20:AY21" si="92">IF(AW20="",AS20,AR20*AW20)</f>
        <v>255.99999999999997</v>
      </c>
      <c r="AZ20" s="28">
        <f>S20/AY20</f>
        <v>73.242187500000014</v>
      </c>
      <c r="BA20" s="29">
        <f t="shared" ref="BA20:BA21" si="93">IF(AX20="",AY20-(AY20*AT20),AY20-(AY20*AX20))</f>
        <v>234.99999999999997</v>
      </c>
      <c r="BB20" s="28">
        <f>S20/BA20</f>
        <v>79.787234042553195</v>
      </c>
      <c r="BD20" s="497"/>
      <c r="BE20" s="27" t="s">
        <v>3</v>
      </c>
      <c r="BF20" s="52">
        <f t="shared" ref="BF20:BF21" si="94">R20</f>
        <v>256</v>
      </c>
      <c r="BG20" s="28">
        <f t="shared" ref="BG20:BG21" si="95">S20</f>
        <v>18750</v>
      </c>
      <c r="BH20" s="102">
        <f>'10.Summary of Changes'!O100</f>
        <v>4800000</v>
      </c>
      <c r="BI20" s="103">
        <f t="shared" ref="BI20:BI21" si="96">((BI13*BN13)+(BI6*BN6))/(BN6+BN13)</f>
        <v>287.78846153846155</v>
      </c>
      <c r="BJ20" s="55">
        <f>IF('10.Summary of Changes'!N107="",'10.Summary of Changes'!M107,'10.Summary of Changes'!N107)</f>
        <v>0.49230769230769228</v>
      </c>
      <c r="BK20" s="55">
        <f>'10.Summary of Changes'!N112</f>
        <v>8.203125E-2</v>
      </c>
      <c r="BL20" s="52">
        <f t="shared" ref="BL20:BL22" si="97">BL6+BL13</f>
        <v>410</v>
      </c>
      <c r="BM20" s="105">
        <f t="shared" ref="BM20:BM21" si="98">IFERROR(365/BI20,0)</f>
        <v>1.2682926829268293</v>
      </c>
      <c r="BN20" s="52">
        <f t="shared" ref="BN20:BP21" si="99">BN6+BN13</f>
        <v>520</v>
      </c>
      <c r="BO20" s="52">
        <f t="shared" si="99"/>
        <v>256</v>
      </c>
      <c r="BP20" s="52">
        <f t="shared" si="99"/>
        <v>235</v>
      </c>
      <c r="BQ20" s="30">
        <f t="shared" ref="BQ20:BQ21" si="100">IFERROR(BH20/BO20,0)</f>
        <v>18750</v>
      </c>
      <c r="BS20" s="497"/>
      <c r="BT20" s="27" t="s">
        <v>3</v>
      </c>
      <c r="BU20" s="52">
        <f t="shared" ref="BU20:BU21" si="101">BF20</f>
        <v>256</v>
      </c>
      <c r="BV20" s="28">
        <f t="shared" ref="BV20:BV21" si="102">BG20</f>
        <v>18750</v>
      </c>
      <c r="BW20" s="102">
        <f>'11.Change All Calculator'!Q15</f>
        <v>4800000</v>
      </c>
      <c r="BX20" s="103">
        <f t="shared" ref="BX20:BX21" si="103">((BX6*CC6)+(BX13*CC13))/(CC6+CC13)</f>
        <v>287.78846153846155</v>
      </c>
      <c r="BY20" s="169">
        <f t="shared" ref="BY20:BY21" si="104">TRUNC(((BY6*CC6)+(BY13*CC13))/(CC6+CC13),2)</f>
        <v>0.49</v>
      </c>
      <c r="BZ20" s="55">
        <f t="shared" ref="BZ20:BZ21" si="105">((BU6*BZ6)+(BU13*BZ13))/BU20</f>
        <v>8.203125E-2</v>
      </c>
      <c r="CA20" s="52">
        <f t="shared" ref="CA20:CA22" si="106">CA6+CA13</f>
        <v>410</v>
      </c>
      <c r="CB20" s="105">
        <f t="shared" ref="CB20:CB21" si="107">365/BX20</f>
        <v>1.2682926829268293</v>
      </c>
      <c r="CC20" s="52">
        <f t="shared" ref="CC20:CE21" si="108">CC6+CC13</f>
        <v>520</v>
      </c>
      <c r="CD20" s="52">
        <f t="shared" si="108"/>
        <v>256</v>
      </c>
      <c r="CE20" s="52">
        <f t="shared" si="108"/>
        <v>235</v>
      </c>
      <c r="CF20" s="30">
        <f t="shared" ref="CF20:CF21" si="109">IFERROR(BW20/CD20,0)</f>
        <v>18750</v>
      </c>
      <c r="CH20" s="27" t="s">
        <v>2</v>
      </c>
      <c r="CI20" s="53">
        <f>'2.Data Input'!E20</f>
        <v>0.7466666666666667</v>
      </c>
      <c r="CJ20" s="53">
        <f>'2.Data Input'!E21</f>
        <v>0.8545454545454545</v>
      </c>
      <c r="CK20" s="53">
        <f>'2.Data Input'!E22</f>
        <v>0.81647058823529417</v>
      </c>
      <c r="CM20" s="497"/>
      <c r="CN20" s="27" t="s">
        <v>2</v>
      </c>
      <c r="CO20" s="30">
        <f>IFERROR(CO6/'2.Data Input'!E12,"")</f>
        <v>3090.909090909091</v>
      </c>
      <c r="CP20" s="30">
        <f>IFERROR(CO6/'2.Data Input'!E18,"")</f>
        <v>3617.0212765957449</v>
      </c>
    </row>
    <row r="21" spans="2:94" ht="16.5" customHeight="1" x14ac:dyDescent="0.2">
      <c r="B21" s="497"/>
      <c r="C21" s="27" t="s">
        <v>2</v>
      </c>
      <c r="D21" s="28">
        <f t="shared" si="68"/>
        <v>1495000</v>
      </c>
      <c r="E21" s="29">
        <f t="shared" si="68"/>
        <v>347</v>
      </c>
      <c r="F21" s="30">
        <f t="shared" si="69"/>
        <v>4308.3573487031699</v>
      </c>
      <c r="G21" s="54">
        <f t="shared" si="70"/>
        <v>0</v>
      </c>
      <c r="H21" s="28">
        <f t="shared" si="71"/>
        <v>1495000</v>
      </c>
      <c r="I21" s="29">
        <f t="shared" ref="I21" si="110">I7+I14</f>
        <v>347</v>
      </c>
      <c r="J21" s="16" t="s">
        <v>19</v>
      </c>
      <c r="L21" s="497"/>
      <c r="M21" s="27" t="s">
        <v>2</v>
      </c>
      <c r="N21" s="8">
        <f t="shared" si="73"/>
        <v>125</v>
      </c>
      <c r="O21" s="8">
        <f t="shared" si="73"/>
        <v>425</v>
      </c>
      <c r="P21" s="21">
        <f t="shared" si="74"/>
        <v>3.4</v>
      </c>
      <c r="Q21" s="20">
        <f t="shared" si="75"/>
        <v>107.35294117647059</v>
      </c>
      <c r="R21" s="8">
        <f t="shared" si="76"/>
        <v>347</v>
      </c>
      <c r="S21" s="45">
        <f t="shared" si="77"/>
        <v>4308.3573487031699</v>
      </c>
      <c r="T21" s="66">
        <f t="shared" si="78"/>
        <v>107.35294117647059</v>
      </c>
      <c r="U21" s="8">
        <f t="shared" si="79"/>
        <v>425</v>
      </c>
      <c r="V21" s="21">
        <f t="shared" si="80"/>
        <v>3.4</v>
      </c>
      <c r="W21" s="20">
        <f>U21*'2.Data Input'!E22</f>
        <v>347</v>
      </c>
      <c r="X21" s="7">
        <f>IFERROR('2.Data Input'!E10/Formulas!W21,0)</f>
        <v>4308.3573487031699</v>
      </c>
      <c r="Z21" s="497"/>
      <c r="AA21" s="27" t="s">
        <v>2</v>
      </c>
      <c r="AB21" s="52">
        <f t="shared" si="81"/>
        <v>125</v>
      </c>
      <c r="AC21" s="52">
        <f t="shared" si="82"/>
        <v>425</v>
      </c>
      <c r="AD21" s="16">
        <f t="shared" si="83"/>
        <v>347</v>
      </c>
      <c r="AE21" s="53">
        <f>'2.Data Input'!E28</f>
        <v>5.4755043227665709E-2</v>
      </c>
      <c r="AF21" s="16">
        <f t="shared" si="84"/>
        <v>328</v>
      </c>
      <c r="AG21" s="28">
        <f t="shared" si="85"/>
        <v>4308.3573487031699</v>
      </c>
      <c r="AH21" s="126">
        <f>'2.Data Input'!E28</f>
        <v>5.4755043227665709E-2</v>
      </c>
      <c r="AI21" s="55">
        <f t="shared" si="86"/>
        <v>0.81647058823529417</v>
      </c>
      <c r="AJ21" s="16">
        <f t="shared" si="87"/>
        <v>347</v>
      </c>
      <c r="AK21" s="28">
        <f t="shared" si="88"/>
        <v>4308.3573487031699</v>
      </c>
      <c r="AL21" s="29">
        <f t="shared" si="89"/>
        <v>328</v>
      </c>
      <c r="AM21" s="28">
        <f>D21/AL21</f>
        <v>4557.9268292682927</v>
      </c>
      <c r="AO21" s="497"/>
      <c r="AP21" s="27" t="s">
        <v>2</v>
      </c>
      <c r="AQ21" s="52">
        <f t="shared" si="90"/>
        <v>125</v>
      </c>
      <c r="AR21" s="52">
        <f t="shared" si="65"/>
        <v>425</v>
      </c>
      <c r="AS21" s="52">
        <f t="shared" si="65"/>
        <v>347</v>
      </c>
      <c r="AT21" s="126">
        <f t="shared" si="65"/>
        <v>5.4755043227665709E-2</v>
      </c>
      <c r="AU21" s="52">
        <f t="shared" si="65"/>
        <v>328</v>
      </c>
      <c r="AV21" s="52">
        <f t="shared" si="65"/>
        <v>4308.3573487031699</v>
      </c>
      <c r="AW21" s="126">
        <f>'2.Data Input'!E22</f>
        <v>0.81647058823529417</v>
      </c>
      <c r="AX21" s="55">
        <f t="shared" si="91"/>
        <v>5.4755043227665709E-2</v>
      </c>
      <c r="AY21" s="16">
        <f t="shared" si="92"/>
        <v>347</v>
      </c>
      <c r="AZ21" s="28">
        <f>S21/AY21</f>
        <v>12.416015414130174</v>
      </c>
      <c r="BA21" s="29">
        <f t="shared" si="93"/>
        <v>328</v>
      </c>
      <c r="BB21" s="28">
        <f>S21/BA21</f>
        <v>13.135235819216982</v>
      </c>
      <c r="BD21" s="497"/>
      <c r="BE21" s="27" t="s">
        <v>2</v>
      </c>
      <c r="BF21" s="52">
        <f t="shared" si="94"/>
        <v>347</v>
      </c>
      <c r="BG21" s="28">
        <f t="shared" si="95"/>
        <v>4308.3573487031699</v>
      </c>
      <c r="BH21" s="102">
        <f>'10.Summary of Changes'!O101</f>
        <v>1495000</v>
      </c>
      <c r="BI21" s="103">
        <f t="shared" si="96"/>
        <v>107.35294117647059</v>
      </c>
      <c r="BJ21" s="55">
        <f>IF('10.Summary of Changes'!N108="",'10.Summary of Changes'!M108,'10.Summary of Changes'!N108)</f>
        <v>0.81647058823529417</v>
      </c>
      <c r="BK21" s="55">
        <f>'10.Summary of Changes'!N113</f>
        <v>5.4755043227665709E-2</v>
      </c>
      <c r="BL21" s="52">
        <f t="shared" si="97"/>
        <v>125</v>
      </c>
      <c r="BM21" s="105">
        <f t="shared" si="98"/>
        <v>3.4</v>
      </c>
      <c r="BN21" s="52">
        <f t="shared" si="99"/>
        <v>425</v>
      </c>
      <c r="BO21" s="52">
        <f t="shared" si="99"/>
        <v>347</v>
      </c>
      <c r="BP21" s="52">
        <f t="shared" si="99"/>
        <v>328</v>
      </c>
      <c r="BQ21" s="30">
        <f t="shared" si="100"/>
        <v>4308.3573487031699</v>
      </c>
      <c r="BS21" s="497"/>
      <c r="BT21" s="27" t="s">
        <v>2</v>
      </c>
      <c r="BU21" s="52">
        <f t="shared" si="101"/>
        <v>347</v>
      </c>
      <c r="BV21" s="28">
        <f t="shared" si="102"/>
        <v>4308.3573487031699</v>
      </c>
      <c r="BW21" s="102">
        <f>'11.Change All Calculator'!Q16</f>
        <v>1495000</v>
      </c>
      <c r="BX21" s="103">
        <f t="shared" si="103"/>
        <v>107.35294117647059</v>
      </c>
      <c r="BY21" s="169">
        <f t="shared" si="104"/>
        <v>0.81</v>
      </c>
      <c r="BZ21" s="55">
        <f t="shared" si="105"/>
        <v>5.4755043227665709E-2</v>
      </c>
      <c r="CA21" s="52">
        <f t="shared" si="106"/>
        <v>125</v>
      </c>
      <c r="CB21" s="105">
        <f t="shared" si="107"/>
        <v>3.4</v>
      </c>
      <c r="CC21" s="52">
        <f t="shared" si="108"/>
        <v>425</v>
      </c>
      <c r="CD21" s="52">
        <f t="shared" si="108"/>
        <v>347</v>
      </c>
      <c r="CE21" s="52">
        <f t="shared" si="108"/>
        <v>328</v>
      </c>
      <c r="CF21" s="30">
        <f t="shared" si="109"/>
        <v>4308.3573487031699</v>
      </c>
      <c r="CH21"/>
    </row>
    <row r="22" spans="2:94" ht="16.5" customHeight="1" x14ac:dyDescent="0.2">
      <c r="B22" s="497"/>
      <c r="C22" s="27" t="s">
        <v>17</v>
      </c>
      <c r="D22" s="28">
        <f t="shared" si="68"/>
        <v>4000000</v>
      </c>
      <c r="E22" s="28" t="s">
        <v>19</v>
      </c>
      <c r="F22" s="30" t="s">
        <v>19</v>
      </c>
      <c r="G22" s="54">
        <f t="shared" si="70"/>
        <v>0</v>
      </c>
      <c r="H22" s="28">
        <f t="shared" si="71"/>
        <v>4000000</v>
      </c>
      <c r="I22" s="16" t="s">
        <v>19</v>
      </c>
      <c r="J22" s="29">
        <f>IFERROR(J8+J15,"")</f>
        <v>0</v>
      </c>
      <c r="BD22" s="497"/>
      <c r="BE22" s="106" t="s">
        <v>17</v>
      </c>
      <c r="BH22" s="102">
        <f>'10.Summary of Changes'!O102</f>
        <v>4000000</v>
      </c>
      <c r="BL22" s="52">
        <f t="shared" si="97"/>
        <v>265</v>
      </c>
      <c r="BS22" s="497"/>
      <c r="BT22" s="106" t="s">
        <v>17</v>
      </c>
      <c r="BW22" s="102">
        <f>'11.Change All Calculator'!Q17</f>
        <v>4000000</v>
      </c>
      <c r="CA22" s="52">
        <f t="shared" si="106"/>
        <v>265</v>
      </c>
    </row>
    <row r="23" spans="2:94" ht="16.5" customHeight="1" x14ac:dyDescent="0.2">
      <c r="Q23" s="67"/>
      <c r="CA23" s="67"/>
      <c r="CB23" s="67"/>
      <c r="CC23" s="67"/>
      <c r="CD23" s="67"/>
      <c r="CE23" s="67"/>
    </row>
    <row r="24" spans="2:94" s="23" customFormat="1" ht="16.5" customHeight="1" x14ac:dyDescent="0.2">
      <c r="C24" s="37" t="s">
        <v>43</v>
      </c>
      <c r="G24" s="489" t="s">
        <v>84</v>
      </c>
      <c r="H24" s="489"/>
      <c r="I24" s="489"/>
      <c r="K24"/>
      <c r="M24" s="37" t="s">
        <v>43</v>
      </c>
      <c r="N24"/>
      <c r="O24"/>
      <c r="Q24" s="489" t="s">
        <v>84</v>
      </c>
      <c r="R24" s="489"/>
      <c r="S24" s="489"/>
      <c r="AA24" s="37" t="s">
        <v>80</v>
      </c>
      <c r="AB24"/>
      <c r="AC24"/>
      <c r="AE24" s="489" t="s">
        <v>84</v>
      </c>
      <c r="AF24" s="489"/>
      <c r="AG24" s="489"/>
      <c r="AH24"/>
      <c r="AN24"/>
      <c r="AO24" s="15"/>
      <c r="AP24" s="15"/>
      <c r="AQ24" s="15"/>
      <c r="AR24" s="15"/>
      <c r="AS24" s="15"/>
      <c r="AT24" s="483" t="s">
        <v>84</v>
      </c>
      <c r="AU24" s="484"/>
      <c r="AV24"/>
      <c r="AW24"/>
      <c r="AX24" s="15"/>
      <c r="AY24"/>
      <c r="AZ24"/>
      <c r="BA24"/>
      <c r="BB24"/>
      <c r="BE24" s="37" t="s">
        <v>43</v>
      </c>
      <c r="BF24"/>
      <c r="BH24"/>
      <c r="BI24" s="483" t="s">
        <v>84</v>
      </c>
      <c r="BJ24" s="490"/>
      <c r="BK24" s="484"/>
      <c r="BL24"/>
      <c r="BM24"/>
      <c r="BN24"/>
      <c r="BO24"/>
      <c r="BP24"/>
      <c r="BT24" s="37" t="s">
        <v>43</v>
      </c>
      <c r="BU24"/>
      <c r="BV24"/>
      <c r="BX24" s="489" t="s">
        <v>84</v>
      </c>
      <c r="BY24" s="489"/>
      <c r="BZ24" s="489"/>
      <c r="CA24" s="67"/>
      <c r="CB24" s="67"/>
      <c r="CC24" s="67"/>
      <c r="CD24" s="67"/>
      <c r="CE24" s="67"/>
      <c r="CM24" s="32"/>
      <c r="CN24" s="108" t="s">
        <v>15</v>
      </c>
      <c r="CO24" s="108" t="s">
        <v>76</v>
      </c>
      <c r="CP24" s="108" t="s">
        <v>77</v>
      </c>
    </row>
    <row r="25" spans="2:94" s="23" customFormat="1" ht="16.5" customHeight="1" x14ac:dyDescent="0.2">
      <c r="C25" s="10"/>
      <c r="D25" s="35" t="s">
        <v>9</v>
      </c>
      <c r="E25" s="35" t="s">
        <v>10</v>
      </c>
      <c r="F25" s="43" t="s">
        <v>55</v>
      </c>
      <c r="G25" s="35" t="s">
        <v>9</v>
      </c>
      <c r="H25" s="35" t="s">
        <v>10</v>
      </c>
      <c r="I25" s="43" t="s">
        <v>55</v>
      </c>
      <c r="K25"/>
      <c r="M25" s="6"/>
      <c r="N25" s="35" t="s">
        <v>9</v>
      </c>
      <c r="O25" s="35" t="s">
        <v>10</v>
      </c>
      <c r="P25" s="117" t="s">
        <v>55</v>
      </c>
      <c r="Q25" s="35" t="s">
        <v>9</v>
      </c>
      <c r="R25" s="35" t="s">
        <v>10</v>
      </c>
      <c r="S25" s="43" t="s">
        <v>55</v>
      </c>
      <c r="AA25" s="6"/>
      <c r="AB25" s="35" t="s">
        <v>9</v>
      </c>
      <c r="AC25" s="35" t="s">
        <v>10</v>
      </c>
      <c r="AD25" s="117" t="s">
        <v>55</v>
      </c>
      <c r="AE25" s="35" t="s">
        <v>9</v>
      </c>
      <c r="AF25" s="35" t="s">
        <v>10</v>
      </c>
      <c r="AG25" s="43" t="s">
        <v>55</v>
      </c>
      <c r="AH25"/>
      <c r="AN25"/>
      <c r="AO25" s="15"/>
      <c r="AP25" s="15"/>
      <c r="AQ25" s="43" t="s">
        <v>5</v>
      </c>
      <c r="AR25" s="43" t="s">
        <v>6</v>
      </c>
      <c r="AS25" s="43" t="s">
        <v>55</v>
      </c>
      <c r="AT25" s="43" t="s">
        <v>5</v>
      </c>
      <c r="AU25" s="43" t="s">
        <v>6</v>
      </c>
      <c r="AV25"/>
      <c r="AW25"/>
      <c r="AX25" s="15"/>
      <c r="AY25"/>
      <c r="AZ25"/>
      <c r="BA25"/>
      <c r="BB25"/>
      <c r="BE25" s="6"/>
      <c r="BF25" s="35" t="s">
        <v>9</v>
      </c>
      <c r="BG25" s="35" t="s">
        <v>10</v>
      </c>
      <c r="BH25" s="43" t="s">
        <v>55</v>
      </c>
      <c r="BI25" s="35" t="s">
        <v>9</v>
      </c>
      <c r="BJ25" s="35" t="s">
        <v>10</v>
      </c>
      <c r="BK25" s="43" t="s">
        <v>55</v>
      </c>
      <c r="BL25"/>
      <c r="BM25"/>
      <c r="BN25"/>
      <c r="BT25" s="6"/>
      <c r="BU25" s="35" t="s">
        <v>9</v>
      </c>
      <c r="BV25" s="35" t="s">
        <v>10</v>
      </c>
      <c r="BW25" s="117" t="s">
        <v>55</v>
      </c>
      <c r="BX25" s="35" t="s">
        <v>9</v>
      </c>
      <c r="BY25" s="35" t="s">
        <v>10</v>
      </c>
      <c r="BZ25" s="43" t="s">
        <v>55</v>
      </c>
      <c r="CA25" s="67"/>
      <c r="CB25" s="67"/>
      <c r="CC25" s="67"/>
      <c r="CD25" s="67"/>
      <c r="CE25" s="67"/>
      <c r="CM25" s="497" t="s">
        <v>40</v>
      </c>
      <c r="CN25" s="27" t="s">
        <v>12</v>
      </c>
      <c r="CO25" s="30">
        <f>CP4/'2.Data Input'!C13</f>
        <v>1616.1616161616162</v>
      </c>
      <c r="CP25" s="30">
        <f>CP4/'2.Data Input'!C19</f>
        <v>7960.1990049751248</v>
      </c>
    </row>
    <row r="26" spans="2:94" s="23" customFormat="1" ht="16.5" customHeight="1" x14ac:dyDescent="0.2">
      <c r="B26" s="485" t="s">
        <v>324</v>
      </c>
      <c r="C26" s="47" t="s">
        <v>32</v>
      </c>
      <c r="D26" s="39">
        <f>E5</f>
        <v>265</v>
      </c>
      <c r="E26" s="39">
        <f>I5</f>
        <v>265</v>
      </c>
      <c r="F26" s="118" t="str">
        <f>IFERROR(IF(D26=E26,"",IF(E26&gt;D26,CONCATENATE($A$3,TEXT((E26-D26),"##")),TEXT((E26-D26),"##"))),"")</f>
        <v/>
      </c>
      <c r="G26" s="52">
        <f>D26</f>
        <v>265</v>
      </c>
      <c r="H26" s="52">
        <f>E26</f>
        <v>265</v>
      </c>
      <c r="I26" s="16" t="str">
        <f>IF(G26=H26,"",IF(H26&gt;G26,CONCATENATE($A$1,TEXT(((H26-G26)/G26),"##%")),CONCATENATE($A$2,TEXT(((H26-G26)/G26),"##%"))))</f>
        <v/>
      </c>
      <c r="J26" s="498" t="str">
        <f>IF(I29="","",CONCATENATE("Overall ",I29))</f>
        <v/>
      </c>
      <c r="K26"/>
      <c r="L26" s="485" t="s">
        <v>325</v>
      </c>
      <c r="M26" s="47" t="s">
        <v>32</v>
      </c>
      <c r="N26" s="48">
        <f>R5</f>
        <v>265</v>
      </c>
      <c r="O26" s="48">
        <f>W5</f>
        <v>265</v>
      </c>
      <c r="P26" s="118" t="str">
        <f>IF(N26=O26,"",IF(O26&gt;N26,CONCATENATE($A$3,TEXT((O26-N26),"##")),TEXT((O26-N26),"##")))</f>
        <v/>
      </c>
      <c r="Q26" s="52">
        <f>N26</f>
        <v>265</v>
      </c>
      <c r="R26" s="52">
        <f>O26</f>
        <v>265</v>
      </c>
      <c r="S26" s="16" t="str">
        <f>IF(Q26=R26,"",IF(R26&gt;Q26,CONCATENATE($A$1,TEXT(((R26-Q26)/Q26),"##%")),CONCATENATE($A$2,TEXT(((R26-Q26)/Q26),"##%"))))</f>
        <v/>
      </c>
      <c r="T26" s="499" t="str">
        <f>IF(S29="","",CONCATENATE("Overall ",S29))</f>
        <v/>
      </c>
      <c r="Z26" s="485" t="s">
        <v>326</v>
      </c>
      <c r="AA26" s="47" t="s">
        <v>32</v>
      </c>
      <c r="AB26" s="48">
        <f>AD5</f>
        <v>265</v>
      </c>
      <c r="AC26" s="48">
        <f>AJ5</f>
        <v>265</v>
      </c>
      <c r="AD26" s="118" t="str">
        <f>IF(AB26=AC26,"",IF(AC26&gt;AB26,CONCATENATE($A$3,TEXT((AC26-AB26),"##")),TEXT((AC26-AB26),"##")))</f>
        <v/>
      </c>
      <c r="AE26" s="52">
        <f>AB26</f>
        <v>265</v>
      </c>
      <c r="AF26" s="52">
        <f>AC26</f>
        <v>265</v>
      </c>
      <c r="AG26" s="16" t="str">
        <f>IF(AE26=AF26,"",IF(AF26&gt;AE26,CONCATENATE($A$1,TEXT(((AF26-AE26)/AE26),"##%")),CONCATENATE($A$2,TEXT(((AF26-AE26)/AE26),"##%"))))</f>
        <v/>
      </c>
      <c r="AH26" s="498" t="str">
        <f>IF(AG29="","",CONCATENATE("Overall ",AG29))</f>
        <v/>
      </c>
      <c r="AN26"/>
      <c r="AO26" s="485" t="s">
        <v>327</v>
      </c>
      <c r="AP26" s="47" t="s">
        <v>32</v>
      </c>
      <c r="AQ26" s="53">
        <f>AT5</f>
        <v>0.14716981132075471</v>
      </c>
      <c r="AR26" s="53">
        <f>AX5</f>
        <v>0.14716981132075471</v>
      </c>
      <c r="AS26" s="16" t="str">
        <f>IF(AQ26=AR26,"",IF(AR26&gt;AQ26,CONCATENATE($A$1,TEXT(((AR26-AQ26)/AQ26),"##%")),CONCATENATE($A$2,TEXT(((AR26-AQ26)/AQ26),"##%"))))</f>
        <v/>
      </c>
      <c r="AT26" s="53">
        <f>AQ26</f>
        <v>0.14716981132075471</v>
      </c>
      <c r="AU26" s="53">
        <f>AR26</f>
        <v>0.14716981132075471</v>
      </c>
      <c r="AV26" s="517" t="str">
        <f>BK75</f>
        <v/>
      </c>
      <c r="AW26" s="127"/>
      <c r="AX26" s="15"/>
      <c r="AY26"/>
      <c r="AZ26"/>
      <c r="BA26"/>
      <c r="BB26"/>
      <c r="BD26" s="485" t="s">
        <v>328</v>
      </c>
      <c r="BE26" s="47" t="s">
        <v>32</v>
      </c>
      <c r="BF26" s="48">
        <f>BF5</f>
        <v>265</v>
      </c>
      <c r="BG26" s="48">
        <f>BO5</f>
        <v>265</v>
      </c>
      <c r="BH26" s="118" t="str">
        <f>IF(BF26=BG26,"",IF(BG26&gt;BF26,CONCATENATE($A$3,TEXT((BG26-BF26),"##")),TEXT((BG26-BF26),"##")))</f>
        <v/>
      </c>
      <c r="BI26" s="52">
        <f t="shared" ref="BI26:BJ29" si="111">BF26</f>
        <v>265</v>
      </c>
      <c r="BJ26" s="52">
        <f t="shared" si="111"/>
        <v>265</v>
      </c>
      <c r="BK26" s="16" t="str">
        <f>IF(BI26=BJ26,"",IF(BJ26&gt;BI26,CONCATENATE($A$1,TEXT(((BJ26-BI26)/BI26),"##%")),CONCATENATE($A$2,TEXT(((BJ26-BI26)/BI26),"##%"))))</f>
        <v/>
      </c>
      <c r="BL26" s="494" t="str">
        <f>IF(BK29="","",CONCATENATE("Overall ",BK29))</f>
        <v/>
      </c>
      <c r="BM26"/>
      <c r="BS26" s="485" t="s">
        <v>329</v>
      </c>
      <c r="BT26" s="47" t="s">
        <v>32</v>
      </c>
      <c r="BU26" s="48">
        <f>BU5</f>
        <v>265</v>
      </c>
      <c r="BV26" s="48">
        <f>CD5</f>
        <v>265</v>
      </c>
      <c r="BW26" s="118" t="str">
        <f>IF(BU26=BV26,"",IF(BV26&gt;BU26,CONCATENATE($A$3,TEXT((BV26-BU26),"#,###")),TEXT((BV26-BU26),"##")))</f>
        <v/>
      </c>
      <c r="BX26" s="52">
        <f>BU26</f>
        <v>265</v>
      </c>
      <c r="BY26" s="52">
        <f>BV26</f>
        <v>265</v>
      </c>
      <c r="BZ26" s="16" t="str">
        <f>IF(BX26=BY26,"",IF(BY26&gt;BX26,CONCATENATE($A$1,TEXT(((BY26-BX26)/BX26),"##%")),CONCATENATE($A$2,TEXT(((BY26-BX26)/BX26),"##%"))))</f>
        <v/>
      </c>
      <c r="CA26" s="498" t="str">
        <f>IF(BZ29="","",CONCATENATE("Overall ",BZ29))</f>
        <v/>
      </c>
      <c r="CM26" s="497"/>
      <c r="CN26" s="27" t="s">
        <v>3</v>
      </c>
      <c r="CO26" s="30">
        <f>CP5/'2.Data Input'!D13</f>
        <v>9230.7692307692305</v>
      </c>
      <c r="CP26" s="30">
        <f>CP5/'2.Data Input'!D19</f>
        <v>18750</v>
      </c>
    </row>
    <row r="27" spans="2:94" s="23" customFormat="1" ht="16.5" customHeight="1" x14ac:dyDescent="0.2">
      <c r="B27" s="486"/>
      <c r="C27" s="47" t="s">
        <v>33</v>
      </c>
      <c r="D27" s="39">
        <f>E6</f>
        <v>98</v>
      </c>
      <c r="E27" s="39">
        <f t="shared" ref="E27:E28" si="112">I6</f>
        <v>98</v>
      </c>
      <c r="F27" s="118" t="str">
        <f t="shared" ref="F27:F29" si="113">IFERROR(IF(D27=E27,"",IF(E27&gt;D27,CONCATENATE($A$3,TEXT((E27-D27),"##")),TEXT((E27-D27),"##"))),"")</f>
        <v/>
      </c>
      <c r="G27" s="52">
        <f t="shared" ref="G27:G29" si="114">D27</f>
        <v>98</v>
      </c>
      <c r="H27" s="52">
        <f t="shared" ref="H27:H29" si="115">E27</f>
        <v>98</v>
      </c>
      <c r="I27" s="16" t="str">
        <f t="shared" ref="I27:I29" si="116">IF(G27=H27,"",IF(H27&gt;G27,CONCATENATE($A$1,TEXT(((H27-G27)/G27),"##%")),CONCATENATE($A$2,TEXT(((H27-G27)/G27),"##%"))))</f>
        <v/>
      </c>
      <c r="J27" s="498"/>
      <c r="K27"/>
      <c r="L27" s="486"/>
      <c r="M27" s="47" t="s">
        <v>33</v>
      </c>
      <c r="N27" s="48">
        <f>R6</f>
        <v>98</v>
      </c>
      <c r="O27" s="48">
        <f>W6</f>
        <v>97.999999999999986</v>
      </c>
      <c r="P27" s="118" t="str">
        <f t="shared" ref="P27:P29" si="117">IF(N27=O27,"",IF(O27&gt;N27,CONCATENATE($A$3,TEXT((O27-N27),"##")),TEXT((O27-N27),"##")))</f>
        <v/>
      </c>
      <c r="Q27" s="52">
        <f t="shared" ref="Q27:Q29" si="118">N27</f>
        <v>98</v>
      </c>
      <c r="R27" s="52">
        <f t="shared" ref="R27:R29" si="119">O27</f>
        <v>97.999999999999986</v>
      </c>
      <c r="S27" s="16" t="str">
        <f t="shared" ref="S27:S29" si="120">IF(Q27=R27,"",IF(R27&gt;Q27,CONCATENATE($A$1,TEXT(((R27-Q27)/Q27),"##%")),CONCATENATE($A$2,TEXT(((R27-Q27)/Q27),"##%"))))</f>
        <v/>
      </c>
      <c r="T27" s="499"/>
      <c r="Z27" s="486"/>
      <c r="AA27" s="47" t="s">
        <v>33</v>
      </c>
      <c r="AB27" s="48">
        <f t="shared" ref="AB27:AB28" si="121">AD6</f>
        <v>98</v>
      </c>
      <c r="AC27" s="48">
        <f t="shared" ref="AC27:AC28" si="122">AJ6</f>
        <v>98</v>
      </c>
      <c r="AD27" s="118" t="str">
        <f t="shared" ref="AD27:AD29" si="123">IF(AB27=AC27,"",IF(AC27&gt;AB27,CONCATENATE($A$3,TEXT((AC27-AB27),"##")),TEXT((AC27-AB27),"##")))</f>
        <v/>
      </c>
      <c r="AE27" s="52">
        <f t="shared" ref="AE27:AE29" si="124">AB27</f>
        <v>98</v>
      </c>
      <c r="AF27" s="52">
        <f t="shared" ref="AF27:AF29" si="125">AC27</f>
        <v>98</v>
      </c>
      <c r="AG27" s="16" t="str">
        <f t="shared" ref="AG27:AG29" si="126">IF(AE27=AF27,"",IF(AF27&gt;AE27,CONCATENATE($A$1,TEXT(((AF27-AE27)/AE27),"##%")),CONCATENATE($A$2,TEXT(((AF27-AE27)/AE27),"##%"))))</f>
        <v/>
      </c>
      <c r="AH27" s="498"/>
      <c r="AN27"/>
      <c r="AO27" s="486"/>
      <c r="AP27" s="47" t="s">
        <v>33</v>
      </c>
      <c r="AQ27" s="53">
        <f t="shared" ref="AQ27:AQ28" si="127">AT6</f>
        <v>7.1428571428571425E-2</v>
      </c>
      <c r="AR27" s="53">
        <f t="shared" ref="AR27:AR28" si="128">AX6</f>
        <v>7.1428571428571425E-2</v>
      </c>
      <c r="AS27" s="16" t="str">
        <f t="shared" ref="AS27:AS29" si="129">IF(AQ27=AR27,"",IF(AR27&gt;AQ27,CONCATENATE($A$1,TEXT(((AR27-AQ27)/AQ27),"##%")),CONCATENATE($A$2,TEXT(((AR27-AQ27)/AQ27),"##%"))))</f>
        <v/>
      </c>
      <c r="AT27" s="53">
        <f t="shared" ref="AT27:AT29" si="130">AQ27</f>
        <v>7.1428571428571425E-2</v>
      </c>
      <c r="AU27" s="53">
        <f t="shared" ref="AU27:AU29" si="131">AR27</f>
        <v>7.1428571428571425E-2</v>
      </c>
      <c r="AV27" s="517"/>
      <c r="AW27"/>
      <c r="AX27" s="15"/>
      <c r="AY27"/>
      <c r="AZ27"/>
      <c r="BA27"/>
      <c r="BB27"/>
      <c r="BD27" s="486"/>
      <c r="BE27" s="47" t="s">
        <v>33</v>
      </c>
      <c r="BF27" s="48">
        <f t="shared" ref="BF27:BF28" si="132">BF6</f>
        <v>98</v>
      </c>
      <c r="BG27" s="48">
        <f t="shared" ref="BG27:BG28" si="133">BO6</f>
        <v>97.999999999999986</v>
      </c>
      <c r="BH27" s="118" t="str">
        <f t="shared" ref="BH27:BH29" si="134">IF(BF27=BG27,"",IF(BG27&gt;BF27,CONCATENATE($A$3,TEXT((BG27-BF27),"##")),TEXT((BG27-BF27),"##")))</f>
        <v/>
      </c>
      <c r="BI27" s="52">
        <f t="shared" si="111"/>
        <v>98</v>
      </c>
      <c r="BJ27" s="52">
        <f t="shared" si="111"/>
        <v>97.999999999999986</v>
      </c>
      <c r="BK27" s="16" t="str">
        <f t="shared" ref="BK27:BK29" si="135">IF(BI27=BJ27,"",IF(BJ27&gt;BI27,CONCATENATE($A$1,TEXT(((BJ27-BI27)/BI27),"##%")),CONCATENATE($A$2,TEXT(((BJ27-BI27)/BI27),"##%"))))</f>
        <v/>
      </c>
      <c r="BL27" s="495"/>
      <c r="BM27"/>
      <c r="BS27" s="486"/>
      <c r="BT27" s="47" t="s">
        <v>33</v>
      </c>
      <c r="BU27" s="48">
        <f t="shared" ref="BU27:BU28" si="136">BU6</f>
        <v>98</v>
      </c>
      <c r="BV27" s="48">
        <f t="shared" ref="BV27:BV28" si="137">CD6</f>
        <v>97.999999999999986</v>
      </c>
      <c r="BW27" s="118" t="str">
        <f t="shared" ref="BW27:BW29" si="138">IF(BU27=BV27,"",IF(BV27&gt;BU27,CONCATENATE($A$3,TEXT((BV27-BU27),"#,###")),TEXT((BV27-BU27),"##")))</f>
        <v/>
      </c>
      <c r="BX27" s="52">
        <f t="shared" ref="BX27:BX29" si="139">BU27</f>
        <v>98</v>
      </c>
      <c r="BY27" s="52">
        <f t="shared" ref="BY27:BY29" si="140">BV27</f>
        <v>97.999999999999986</v>
      </c>
      <c r="BZ27" s="16" t="str">
        <f t="shared" ref="BZ27:BZ29" si="141">IF(BX27=BY27,"",IF(BY27&gt;BX27,CONCATENATE($A$1,TEXT(((BY27-BX27)/BX27),"##%")),CONCATENATE($A$2,TEXT(((BY27-BX27)/BX27),"##%"))))</f>
        <v/>
      </c>
      <c r="CA27" s="498"/>
      <c r="CM27" s="497"/>
      <c r="CN27" s="27" t="s">
        <v>2</v>
      </c>
      <c r="CO27" s="30">
        <f>CP6/'2.Data Input'!E13</f>
        <v>3517.6470588235293</v>
      </c>
      <c r="CP27" s="30">
        <f>CP6/'2.Data Input'!E19</f>
        <v>4308.3573487031699</v>
      </c>
    </row>
    <row r="28" spans="2:94" s="23" customFormat="1" ht="16.5" customHeight="1" x14ac:dyDescent="0.2">
      <c r="B28" s="486"/>
      <c r="C28" s="47" t="s">
        <v>54</v>
      </c>
      <c r="D28" s="39">
        <f>E7</f>
        <v>112</v>
      </c>
      <c r="E28" s="39">
        <f t="shared" si="112"/>
        <v>112</v>
      </c>
      <c r="F28" s="118" t="str">
        <f t="shared" si="113"/>
        <v/>
      </c>
      <c r="G28" s="52">
        <f t="shared" si="114"/>
        <v>112</v>
      </c>
      <c r="H28" s="52">
        <f t="shared" si="115"/>
        <v>112</v>
      </c>
      <c r="I28" s="16" t="str">
        <f t="shared" si="116"/>
        <v/>
      </c>
      <c r="J28" s="498"/>
      <c r="K28"/>
      <c r="L28" s="486"/>
      <c r="M28" s="47" t="s">
        <v>54</v>
      </c>
      <c r="N28" s="48">
        <f>R7</f>
        <v>112</v>
      </c>
      <c r="O28" s="48">
        <f>W7</f>
        <v>112</v>
      </c>
      <c r="P28" s="118" t="str">
        <f t="shared" si="117"/>
        <v/>
      </c>
      <c r="Q28" s="52">
        <f t="shared" si="118"/>
        <v>112</v>
      </c>
      <c r="R28" s="52">
        <f t="shared" si="119"/>
        <v>112</v>
      </c>
      <c r="S28" s="16" t="str">
        <f t="shared" si="120"/>
        <v/>
      </c>
      <c r="T28" s="499"/>
      <c r="Z28" s="486"/>
      <c r="AA28" s="47" t="s">
        <v>54</v>
      </c>
      <c r="AB28" s="48">
        <f t="shared" si="121"/>
        <v>112</v>
      </c>
      <c r="AC28" s="48">
        <f t="shared" si="122"/>
        <v>112</v>
      </c>
      <c r="AD28" s="118" t="str">
        <f t="shared" si="123"/>
        <v/>
      </c>
      <c r="AE28" s="52">
        <f t="shared" si="124"/>
        <v>112</v>
      </c>
      <c r="AF28" s="52">
        <f t="shared" si="125"/>
        <v>112</v>
      </c>
      <c r="AG28" s="16" t="str">
        <f t="shared" si="126"/>
        <v/>
      </c>
      <c r="AH28" s="498"/>
      <c r="AN28"/>
      <c r="AO28" s="486"/>
      <c r="AP28" s="47" t="s">
        <v>54</v>
      </c>
      <c r="AQ28" s="53">
        <f t="shared" si="127"/>
        <v>8.9285714285714288E-2</v>
      </c>
      <c r="AR28" s="53">
        <f t="shared" si="128"/>
        <v>8.9285714285714288E-2</v>
      </c>
      <c r="AS28" s="16" t="str">
        <f t="shared" si="129"/>
        <v/>
      </c>
      <c r="AT28" s="53">
        <f t="shared" si="130"/>
        <v>8.9285714285714288E-2</v>
      </c>
      <c r="AU28" s="53">
        <f t="shared" si="131"/>
        <v>8.9285714285714288E-2</v>
      </c>
      <c r="AV28" s="517"/>
      <c r="AW28"/>
      <c r="AX28" s="15"/>
      <c r="AY28"/>
      <c r="AZ28"/>
      <c r="BA28"/>
      <c r="BB28"/>
      <c r="BD28" s="486"/>
      <c r="BE28" s="47" t="s">
        <v>54</v>
      </c>
      <c r="BF28" s="48">
        <f t="shared" si="132"/>
        <v>112</v>
      </c>
      <c r="BG28" s="48">
        <f t="shared" si="133"/>
        <v>112</v>
      </c>
      <c r="BH28" s="118" t="str">
        <f t="shared" si="134"/>
        <v/>
      </c>
      <c r="BI28" s="52">
        <f t="shared" si="111"/>
        <v>112</v>
      </c>
      <c r="BJ28" s="52">
        <f t="shared" si="111"/>
        <v>112</v>
      </c>
      <c r="BK28" s="16" t="str">
        <f t="shared" si="135"/>
        <v/>
      </c>
      <c r="BL28" s="495"/>
      <c r="BM28"/>
      <c r="BS28" s="486"/>
      <c r="BT28" s="47" t="s">
        <v>54</v>
      </c>
      <c r="BU28" s="48">
        <f t="shared" si="136"/>
        <v>112</v>
      </c>
      <c r="BV28" s="48">
        <f t="shared" si="137"/>
        <v>112</v>
      </c>
      <c r="BW28" s="118" t="str">
        <f t="shared" si="138"/>
        <v/>
      </c>
      <c r="BX28" s="52">
        <f t="shared" si="139"/>
        <v>112</v>
      </c>
      <c r="BY28" s="52">
        <f t="shared" si="140"/>
        <v>112</v>
      </c>
      <c r="BZ28" s="16" t="str">
        <f t="shared" si="141"/>
        <v/>
      </c>
      <c r="CA28" s="498"/>
    </row>
    <row r="29" spans="2:94" s="23" customFormat="1" ht="16.5" customHeight="1" x14ac:dyDescent="0.2">
      <c r="B29" s="487"/>
      <c r="C29" s="47" t="s">
        <v>118</v>
      </c>
      <c r="D29" s="39">
        <f>SUM(D26:D28)</f>
        <v>475</v>
      </c>
      <c r="E29" s="39">
        <f>SUM(E26:E28)</f>
        <v>475</v>
      </c>
      <c r="F29" s="118" t="str">
        <f t="shared" si="113"/>
        <v/>
      </c>
      <c r="G29" s="52">
        <f t="shared" si="114"/>
        <v>475</v>
      </c>
      <c r="H29" s="52">
        <f t="shared" si="115"/>
        <v>475</v>
      </c>
      <c r="I29" s="16" t="str">
        <f t="shared" si="116"/>
        <v/>
      </c>
      <c r="J29" s="498"/>
      <c r="K29"/>
      <c r="L29" s="487"/>
      <c r="M29" s="47" t="s">
        <v>118</v>
      </c>
      <c r="N29" s="48">
        <f>SUM(N26:N28)</f>
        <v>475</v>
      </c>
      <c r="O29" s="48">
        <f>SUM(O26:O28)</f>
        <v>475</v>
      </c>
      <c r="P29" s="118" t="str">
        <f t="shared" si="117"/>
        <v/>
      </c>
      <c r="Q29" s="52">
        <f t="shared" si="118"/>
        <v>475</v>
      </c>
      <c r="R29" s="52">
        <f t="shared" si="119"/>
        <v>475</v>
      </c>
      <c r="S29" s="16" t="str">
        <f t="shared" si="120"/>
        <v/>
      </c>
      <c r="T29" s="499"/>
      <c r="Z29" s="487"/>
      <c r="AA29" s="47" t="s">
        <v>118</v>
      </c>
      <c r="AB29" s="48">
        <f>SUM(AB26:AB28)</f>
        <v>475</v>
      </c>
      <c r="AC29" s="48">
        <f>SUM(AC26:AC28)</f>
        <v>475</v>
      </c>
      <c r="AD29" s="118" t="str">
        <f t="shared" si="123"/>
        <v/>
      </c>
      <c r="AE29" s="52">
        <f t="shared" si="124"/>
        <v>475</v>
      </c>
      <c r="AF29" s="52">
        <f t="shared" si="125"/>
        <v>475</v>
      </c>
      <c r="AG29" s="16" t="str">
        <f t="shared" si="126"/>
        <v/>
      </c>
      <c r="AH29" s="498"/>
      <c r="AN29"/>
      <c r="AO29" s="487"/>
      <c r="AP29" s="47" t="s">
        <v>118</v>
      </c>
      <c r="AQ29" s="53">
        <f>AVERAGE(AQ26:AQ28)</f>
        <v>0.10262803234501348</v>
      </c>
      <c r="AR29" s="53">
        <f>AVERAGE(AR26:AR28)</f>
        <v>0.10262803234501348</v>
      </c>
      <c r="AS29" s="16" t="str">
        <f t="shared" si="129"/>
        <v/>
      </c>
      <c r="AT29" s="53">
        <f t="shared" si="130"/>
        <v>0.10262803234501348</v>
      </c>
      <c r="AU29" s="53">
        <f t="shared" si="131"/>
        <v>0.10262803234501348</v>
      </c>
      <c r="AV29" s="518"/>
      <c r="AW29"/>
      <c r="AX29" s="15"/>
      <c r="AY29"/>
      <c r="AZ29"/>
      <c r="BA29"/>
      <c r="BB29"/>
      <c r="BD29" s="487"/>
      <c r="BE29" s="47" t="s">
        <v>118</v>
      </c>
      <c r="BF29" s="48">
        <f t="shared" ref="BF29:BG29" si="142">SUM(BF26:BF28)</f>
        <v>475</v>
      </c>
      <c r="BG29" s="48">
        <f t="shared" si="142"/>
        <v>475</v>
      </c>
      <c r="BH29" s="118" t="str">
        <f t="shared" si="134"/>
        <v/>
      </c>
      <c r="BI29" s="52">
        <f t="shared" si="111"/>
        <v>475</v>
      </c>
      <c r="BJ29" s="52">
        <f t="shared" si="111"/>
        <v>475</v>
      </c>
      <c r="BK29" s="16" t="str">
        <f t="shared" si="135"/>
        <v/>
      </c>
      <c r="BL29" s="496"/>
      <c r="BM29"/>
      <c r="BS29" s="487"/>
      <c r="BT29" s="47" t="s">
        <v>118</v>
      </c>
      <c r="BU29" s="48">
        <f>SUM(BU26:BU28)</f>
        <v>475</v>
      </c>
      <c r="BV29" s="48">
        <f>SUM(BV26:BV28)</f>
        <v>475</v>
      </c>
      <c r="BW29" s="118" t="str">
        <f t="shared" si="138"/>
        <v/>
      </c>
      <c r="BX29" s="52">
        <f t="shared" si="139"/>
        <v>475</v>
      </c>
      <c r="BY29" s="52">
        <f t="shared" si="140"/>
        <v>475</v>
      </c>
      <c r="BZ29" s="16" t="str">
        <f t="shared" si="141"/>
        <v/>
      </c>
      <c r="CA29" s="498"/>
    </row>
    <row r="30" spans="2:94" s="23" customFormat="1" ht="16.5" customHeight="1" x14ac:dyDescent="0.2">
      <c r="B30"/>
      <c r="C30" s="10"/>
      <c r="D30" s="11"/>
      <c r="E30" s="11"/>
      <c r="K30"/>
      <c r="L30"/>
      <c r="M30" s="6"/>
      <c r="N30" s="6"/>
      <c r="O30" s="6"/>
      <c r="P30" s="14"/>
      <c r="Q30" s="489" t="s">
        <v>84</v>
      </c>
      <c r="R30" s="489"/>
      <c r="S30" s="489"/>
      <c r="Z30"/>
      <c r="AA30" s="6"/>
      <c r="AB30" s="6"/>
      <c r="AC30" s="6"/>
      <c r="AD30" s="32"/>
      <c r="AE30" s="489" t="s">
        <v>84</v>
      </c>
      <c r="AF30" s="489"/>
      <c r="AG30" s="489"/>
      <c r="AH30"/>
      <c r="AN30"/>
      <c r="AO30"/>
      <c r="AP30" s="6"/>
      <c r="AQ30" s="15"/>
      <c r="AR30" s="15"/>
      <c r="AS30" s="15"/>
      <c r="AT30" s="489" t="s">
        <v>84</v>
      </c>
      <c r="AU30" s="489"/>
      <c r="AV30" s="489"/>
      <c r="AW30"/>
      <c r="AX30" s="15"/>
      <c r="AY30"/>
      <c r="AZ30"/>
      <c r="BA30"/>
      <c r="BB30"/>
      <c r="BD30"/>
      <c r="BE30" s="6"/>
      <c r="BF30" s="6"/>
      <c r="BG30" s="6"/>
      <c r="BH30" s="32"/>
      <c r="BI30" s="489" t="s">
        <v>84</v>
      </c>
      <c r="BJ30" s="489"/>
      <c r="BK30" s="489"/>
      <c r="BS30"/>
      <c r="BT30" s="6"/>
      <c r="BU30" s="6"/>
      <c r="BV30" s="6"/>
      <c r="BW30" s="32"/>
      <c r="BX30" s="489" t="s">
        <v>84</v>
      </c>
      <c r="BY30" s="489"/>
      <c r="BZ30" s="489"/>
    </row>
    <row r="31" spans="2:94" ht="16.5" customHeight="1" x14ac:dyDescent="0.2">
      <c r="B31"/>
      <c r="C31" s="10"/>
      <c r="D31" s="36" t="s">
        <v>5</v>
      </c>
      <c r="E31" s="36" t="s">
        <v>26</v>
      </c>
      <c r="F31"/>
      <c r="G31"/>
      <c r="L31"/>
      <c r="M31" s="6"/>
      <c r="N31" s="46" t="s">
        <v>49</v>
      </c>
      <c r="O31" s="46" t="s">
        <v>50</v>
      </c>
      <c r="P31" s="117" t="s">
        <v>55</v>
      </c>
      <c r="Q31" s="35" t="s">
        <v>9</v>
      </c>
      <c r="R31" s="35" t="s">
        <v>10</v>
      </c>
      <c r="S31" s="43" t="s">
        <v>55</v>
      </c>
      <c r="Z31"/>
      <c r="AA31" s="6"/>
      <c r="AB31" s="46" t="s">
        <v>49</v>
      </c>
      <c r="AC31" s="46" t="s">
        <v>50</v>
      </c>
      <c r="AD31" s="117" t="s">
        <v>55</v>
      </c>
      <c r="AE31" s="35" t="s">
        <v>9</v>
      </c>
      <c r="AF31" s="35" t="s">
        <v>10</v>
      </c>
      <c r="AG31" s="43" t="s">
        <v>55</v>
      </c>
      <c r="AH31"/>
      <c r="AP31" s="6"/>
      <c r="AQ31" s="43" t="s">
        <v>5</v>
      </c>
      <c r="AR31" s="43" t="s">
        <v>6</v>
      </c>
      <c r="AS31" s="43" t="s">
        <v>55</v>
      </c>
      <c r="AT31" s="43" t="s">
        <v>5</v>
      </c>
      <c r="AU31" s="43" t="s">
        <v>6</v>
      </c>
      <c r="AV31" s="43" t="s">
        <v>55</v>
      </c>
      <c r="AX31" s="15"/>
      <c r="BD31"/>
      <c r="BE31" s="6"/>
      <c r="BF31" s="46" t="s">
        <v>49</v>
      </c>
      <c r="BG31" s="46" t="s">
        <v>50</v>
      </c>
      <c r="BH31" s="117" t="s">
        <v>55</v>
      </c>
      <c r="BI31" s="35" t="s">
        <v>9</v>
      </c>
      <c r="BJ31" s="35" t="s">
        <v>10</v>
      </c>
      <c r="BK31" s="43" t="s">
        <v>55</v>
      </c>
      <c r="BS31"/>
      <c r="BT31" s="6"/>
      <c r="BU31" s="46" t="s">
        <v>49</v>
      </c>
      <c r="BV31" s="46" t="s">
        <v>50</v>
      </c>
      <c r="BW31" s="117" t="s">
        <v>55</v>
      </c>
      <c r="BX31" s="35" t="s">
        <v>9</v>
      </c>
      <c r="BY31" s="35" t="s">
        <v>10</v>
      </c>
      <c r="BZ31" s="43" t="s">
        <v>55</v>
      </c>
    </row>
    <row r="32" spans="2:94" ht="16.5" customHeight="1" x14ac:dyDescent="0.2">
      <c r="B32" s="491" t="s">
        <v>330</v>
      </c>
      <c r="C32" s="34" t="s">
        <v>121</v>
      </c>
      <c r="D32" s="40">
        <f>'2.Data Input'!F5</f>
        <v>185</v>
      </c>
      <c r="E32" s="40">
        <f>D32</f>
        <v>185</v>
      </c>
      <c r="F32"/>
      <c r="G32"/>
      <c r="L32" s="485" t="s">
        <v>331</v>
      </c>
      <c r="M32" s="47" t="s">
        <v>32</v>
      </c>
      <c r="N32" s="49">
        <f>TRUNC(S5,0)</f>
        <v>7547</v>
      </c>
      <c r="O32" s="49">
        <f>TRUNC(X5,0)</f>
        <v>7547</v>
      </c>
      <c r="P32" s="118" t="str">
        <f>IF(N32=O32,"",IF(O32&gt;N32,CONCATENATE($A$3,TEXT((O32-N32),"$#,###")),TEXT((O32-N32),"$#,###")))</f>
        <v/>
      </c>
      <c r="Q32" s="28">
        <f>N32</f>
        <v>7547</v>
      </c>
      <c r="R32" s="28">
        <f>O32</f>
        <v>7547</v>
      </c>
      <c r="S32" s="16" t="str">
        <f>IF(Q32=R32,"",IF(R32&gt;Q32,CONCATENATE($A$1,TEXT(((R32-Q32)/Q32),"##%")),CONCATENATE($A$2,TEXT(((R32-Q32)/Q32),"##%"))))</f>
        <v/>
      </c>
      <c r="T32" s="499" t="str">
        <f>IF(S35="","",CONCATENATE("Overall ",S35))</f>
        <v/>
      </c>
      <c r="Z32" s="491" t="s">
        <v>332</v>
      </c>
      <c r="AA32" s="47" t="s">
        <v>32</v>
      </c>
      <c r="AB32" s="49">
        <f>TRUNC(N32,0)</f>
        <v>7547</v>
      </c>
      <c r="AC32" s="49">
        <f>TRUNC(AK5,0)</f>
        <v>7547</v>
      </c>
      <c r="AD32" s="118" t="str">
        <f>IF(AB32=AC32,"",IF(AC32&gt;AB32,CONCATENATE($A$3,TEXT((AC32-AB32),"$#,###")),TEXT((AC32-AB32),"$#,###")))</f>
        <v/>
      </c>
      <c r="AE32" s="28">
        <f>AB32</f>
        <v>7547</v>
      </c>
      <c r="AF32" s="28">
        <f>AC32</f>
        <v>7547</v>
      </c>
      <c r="AG32" s="16" t="str">
        <f>IF(AE32=AF32,"",IF(AF32&gt;AE32,CONCATENATE($A$1,TEXT(((AF32-AE32)/AE32),"##%")),CONCATENATE($A$2,TEXT(((AF32-AE32)/AE32),"##%"))))</f>
        <v/>
      </c>
      <c r="AH32" s="498" t="str">
        <f>IF(AG35="","",CONCATENATE("Overall ",AG35))</f>
        <v/>
      </c>
      <c r="AO32" s="485" t="s">
        <v>333</v>
      </c>
      <c r="AP32" s="47" t="s">
        <v>32</v>
      </c>
      <c r="AQ32" s="52">
        <f>AU5</f>
        <v>226</v>
      </c>
      <c r="AR32" s="29">
        <f>BA5</f>
        <v>226</v>
      </c>
      <c r="AS32" s="118" t="str">
        <f>IF(AQ32=AR32,"",IF(AR32&gt;AQ32,CONCATENATE($A$3,TEXT((AR32-AQ32),"#,###")),TEXT((AR32-AQ32),"#,###")))</f>
        <v/>
      </c>
      <c r="AT32" s="29">
        <f>AQ32</f>
        <v>226</v>
      </c>
      <c r="AU32" s="29">
        <f>AR32</f>
        <v>226</v>
      </c>
      <c r="AV32" s="16" t="str">
        <f>IF(AT32=AU32,"",IF(AU32&gt;AT32,CONCATENATE($A$1,TEXT(ROUNDUP((AU32-AT32)/AT32,2),"##%")),CONCATENATE($A$2,TEXT(ROUNDUP((AU32-AT32)/AT32,2),"##%"))))</f>
        <v/>
      </c>
      <c r="AW32" s="498" t="str">
        <f>IF(AV35="","",CONCATENATE("Overall ",AV35))</f>
        <v/>
      </c>
      <c r="BD32" s="485" t="s">
        <v>334</v>
      </c>
      <c r="BE32" s="47" t="s">
        <v>32</v>
      </c>
      <c r="BF32" s="49">
        <f>AB32</f>
        <v>7547</v>
      </c>
      <c r="BG32" s="49">
        <f>TRUNC(BQ5,0)</f>
        <v>7547</v>
      </c>
      <c r="BH32" s="118" t="str">
        <f>IF(BF32=BG32,"",IF(BG32&gt;BF32,CONCATENATE($A$3,TEXT((BG32-BF32),"$#,###")),TEXT((BG32-BF32),"$#,###")))</f>
        <v/>
      </c>
      <c r="BI32" s="28">
        <f>BF32</f>
        <v>7547</v>
      </c>
      <c r="BJ32" s="28">
        <f>BG32</f>
        <v>7547</v>
      </c>
      <c r="BK32" s="16" t="str">
        <f>IF(BI32=BJ32,"",IF(BJ32&gt;BI32,CONCATENATE($A$1,TEXT(((BJ32-BI32)/BI32),"##%")),CONCATENATE($A$2,TEXT(((BJ32-BI32)/BI32),"##%"))))</f>
        <v/>
      </c>
      <c r="BL32" s="498" t="str">
        <f>IF(BK35="","",CONCATENATE("Overall ",BK35))</f>
        <v/>
      </c>
      <c r="BS32" s="491" t="s">
        <v>335</v>
      </c>
      <c r="BT32" s="47" t="s">
        <v>32</v>
      </c>
      <c r="BU32" s="49">
        <f>TRUNC(BV5,0)</f>
        <v>7547</v>
      </c>
      <c r="BV32" s="49">
        <f>TRUNC(CF5,0)</f>
        <v>7547</v>
      </c>
      <c r="BW32" s="118" t="str">
        <f>IF(BU32=BV32,"",IF(BV32&gt;BU32,CONCATENATE($A$3,TEXT((BV32-BU32),"$#,###")),TEXT((BV32-BU32),"$#,###")))</f>
        <v/>
      </c>
      <c r="BX32" s="28">
        <f>BU32</f>
        <v>7547</v>
      </c>
      <c r="BY32" s="28">
        <f>BV32</f>
        <v>7547</v>
      </c>
      <c r="BZ32" s="16" t="str">
        <f>IF(BX32=BY32,"",IF(BY32&gt;BX32,CONCATENATE($A$1,TEXT(((BY32-BX32)/BX32),"##%")),CONCATENATE($A$2,TEXT(((BY32-BX32)/BX32),"##%"))))</f>
        <v/>
      </c>
      <c r="CA32" s="498" t="str">
        <f>IF(BZ35="","",CONCATENATE("Overall ",BZ35))</f>
        <v/>
      </c>
    </row>
    <row r="33" spans="2:79" ht="16.5" customHeight="1" x14ac:dyDescent="0.2">
      <c r="B33" s="493"/>
      <c r="C33" s="33" t="s">
        <v>122</v>
      </c>
      <c r="D33" s="41"/>
      <c r="E33" s="42" t="str">
        <f>IF(TRUNC(J8,0)=0,"",TRUNC(J8,0))</f>
        <v/>
      </c>
      <c r="F33"/>
      <c r="G33"/>
      <c r="L33" s="486"/>
      <c r="M33" s="47" t="s">
        <v>33</v>
      </c>
      <c r="N33" s="49">
        <f t="shared" ref="N33:N34" si="143">TRUNC(S6,0)</f>
        <v>18367</v>
      </c>
      <c r="O33" s="49">
        <f t="shared" ref="O33:O34" si="144">TRUNC(X6,0)</f>
        <v>18367</v>
      </c>
      <c r="P33" s="118" t="str">
        <f t="shared" ref="P33:P35" si="145">IF(N33=O33,"",IF(O33&gt;N33,CONCATENATE($A$3,TEXT((O33-N33),"$#,###")),TEXT((O33-N33),"$#,###")))</f>
        <v/>
      </c>
      <c r="Q33" s="28">
        <f t="shared" ref="Q33:Q35" si="146">N33</f>
        <v>18367</v>
      </c>
      <c r="R33" s="28">
        <f t="shared" ref="R33:R35" si="147">O33</f>
        <v>18367</v>
      </c>
      <c r="S33" s="16" t="str">
        <f t="shared" ref="S33:S35" si="148">IF(Q33=R33,"",IF(R33&gt;Q33,CONCATENATE($A$1,TEXT(((R33-Q33)/Q33),"##%")),CONCATENATE($A$2,TEXT(((R33-Q33)/Q33),"##%"))))</f>
        <v/>
      </c>
      <c r="T33" s="499"/>
      <c r="Z33" s="492"/>
      <c r="AA33" s="47" t="s">
        <v>33</v>
      </c>
      <c r="AB33" s="49">
        <f t="shared" ref="AB33:AB35" si="149">TRUNC(N33,0)</f>
        <v>18367</v>
      </c>
      <c r="AC33" s="49">
        <f t="shared" ref="AC33:AC34" si="150">TRUNC(AK6,0)</f>
        <v>18367</v>
      </c>
      <c r="AD33" s="118" t="str">
        <f t="shared" ref="AD33:AD35" si="151">IF(AB33=AC33,"",IF(AC33&gt;AB33,CONCATENATE($A$3,TEXT((AC33-AB33),"$#,###")),TEXT((AC33-AB33),"$#,###")))</f>
        <v/>
      </c>
      <c r="AE33" s="28">
        <f t="shared" ref="AE33:AE35" si="152">AB33</f>
        <v>18367</v>
      </c>
      <c r="AF33" s="28">
        <f t="shared" ref="AF33:AF35" si="153">AC33</f>
        <v>18367</v>
      </c>
      <c r="AG33" s="16" t="str">
        <f t="shared" ref="AG33:AG35" si="154">IF(AE33=AF33,"",IF(AF33&gt;AE33,CONCATENATE($A$1,TEXT(((AF33-AE33)/AE33),"##%")),CONCATENATE($A$2,TEXT(((AF33-AE33)/AE33),"##%"))))</f>
        <v/>
      </c>
      <c r="AH33" s="498"/>
      <c r="AO33" s="486"/>
      <c r="AP33" s="47" t="s">
        <v>33</v>
      </c>
      <c r="AQ33" s="52">
        <f t="shared" ref="AQ33:AQ34" si="155">AU6</f>
        <v>91</v>
      </c>
      <c r="AR33" s="29">
        <f>BA6</f>
        <v>91</v>
      </c>
      <c r="AS33" s="118" t="str">
        <f t="shared" ref="AS33:AS35" si="156">IF(AQ33=AR33,"",IF(AR33&gt;AQ33,CONCATENATE($A$3,TEXT((AR33-AQ33),"#,###")),TEXT((AR33-AQ33),"#,###")))</f>
        <v/>
      </c>
      <c r="AT33" s="29">
        <f t="shared" ref="AT33:AT35" si="157">AQ33</f>
        <v>91</v>
      </c>
      <c r="AU33" s="29">
        <f t="shared" ref="AU33:AU35" si="158">AR33</f>
        <v>91</v>
      </c>
      <c r="AV33" s="16" t="str">
        <f t="shared" ref="AV33:AV35" si="159">IF(AT33=AU33,"",IF(AU33&gt;AT33,CONCATENATE($A$1,TEXT(ROUNDUP((AU33-AT33)/AT33,2),"##%")),CONCATENATE($A$2,TEXT(ROUNDUP((AU33-AT33)/AT33,2),"##%"))))</f>
        <v/>
      </c>
      <c r="AW33" s="498"/>
      <c r="BD33" s="486"/>
      <c r="BE33" s="47" t="s">
        <v>33</v>
      </c>
      <c r="BF33" s="49">
        <f t="shared" ref="BF33:BF34" si="160">AB33</f>
        <v>18367</v>
      </c>
      <c r="BG33" s="49">
        <f t="shared" ref="BG33:BG34" si="161">TRUNC(BQ6,0)</f>
        <v>18367</v>
      </c>
      <c r="BH33" s="118" t="str">
        <f t="shared" ref="BH33:BH35" si="162">IF(BF33=BG33,"",IF(BG33&gt;BF33,CONCATENATE($A$3,TEXT((BG33-BF33),"$#,###")),TEXT((BG33-BF33),"$#,###")))</f>
        <v/>
      </c>
      <c r="BI33" s="28">
        <f t="shared" ref="BI33:BI35" si="163">BF33</f>
        <v>18367</v>
      </c>
      <c r="BJ33" s="28">
        <f t="shared" ref="BJ33:BJ35" si="164">BG33</f>
        <v>18367</v>
      </c>
      <c r="BK33" s="16" t="str">
        <f t="shared" ref="BK33:BK35" si="165">IF(BI33=BJ33,"",IF(BJ33&gt;BI33,CONCATENATE($A$1,TEXT(((BJ33-BI33)/BI33),"##%")),CONCATENATE($A$2,TEXT(((BJ33-BI33)/BI33),"##%"))))</f>
        <v/>
      </c>
      <c r="BL33" s="498"/>
      <c r="BS33" s="492"/>
      <c r="BT33" s="47" t="s">
        <v>33</v>
      </c>
      <c r="BU33" s="49">
        <f>TRUNC(BV6,0)</f>
        <v>18367</v>
      </c>
      <c r="BV33" s="49">
        <f t="shared" ref="BV33:BV34" si="166">TRUNC(CF6,0)</f>
        <v>18367</v>
      </c>
      <c r="BW33" s="118" t="str">
        <f t="shared" ref="BW33:BW35" si="167">IF(BU33=BV33,"",IF(BV33&gt;BU33,CONCATENATE($A$3,TEXT((BV33-BU33),"$#,###")),TEXT((BV33-BU33),"$#,###")))</f>
        <v/>
      </c>
      <c r="BX33" s="28">
        <f t="shared" ref="BX33:BX35" si="168">BU33</f>
        <v>18367</v>
      </c>
      <c r="BY33" s="28">
        <f t="shared" ref="BY33:BY35" si="169">BV33</f>
        <v>18367</v>
      </c>
      <c r="BZ33" s="16" t="str">
        <f t="shared" ref="BZ33:BZ35" si="170">IF(BX33=BY33,"",IF(BY33&gt;BX33,CONCATENATE($A$1,TEXT(((BY33-BX33)/BX33),"##%")),CONCATENATE($A$2,TEXT(((BY33-BX33)/BX33),"##%"))))</f>
        <v/>
      </c>
      <c r="CA33" s="498"/>
    </row>
    <row r="34" spans="2:79" ht="16.5" customHeight="1" x14ac:dyDescent="0.2">
      <c r="G34"/>
      <c r="L34" s="486"/>
      <c r="M34" s="47" t="s">
        <v>54</v>
      </c>
      <c r="N34" s="49">
        <f t="shared" si="143"/>
        <v>5758</v>
      </c>
      <c r="O34" s="49">
        <f t="shared" si="144"/>
        <v>5758</v>
      </c>
      <c r="P34" s="118" t="str">
        <f t="shared" si="145"/>
        <v/>
      </c>
      <c r="Q34" s="28">
        <f t="shared" si="146"/>
        <v>5758</v>
      </c>
      <c r="R34" s="28">
        <f t="shared" si="147"/>
        <v>5758</v>
      </c>
      <c r="S34" s="16" t="str">
        <f t="shared" si="148"/>
        <v/>
      </c>
      <c r="T34" s="499"/>
      <c r="Z34" s="492"/>
      <c r="AA34" s="47" t="s">
        <v>54</v>
      </c>
      <c r="AB34" s="49">
        <f t="shared" si="149"/>
        <v>5758</v>
      </c>
      <c r="AC34" s="49">
        <f t="shared" si="150"/>
        <v>5758</v>
      </c>
      <c r="AD34" s="118" t="str">
        <f t="shared" si="151"/>
        <v/>
      </c>
      <c r="AE34" s="28">
        <f t="shared" si="152"/>
        <v>5758</v>
      </c>
      <c r="AF34" s="28">
        <f t="shared" si="153"/>
        <v>5758</v>
      </c>
      <c r="AG34" s="16" t="str">
        <f t="shared" si="154"/>
        <v/>
      </c>
      <c r="AH34" s="498"/>
      <c r="AO34" s="486"/>
      <c r="AP34" s="47" t="s">
        <v>54</v>
      </c>
      <c r="AQ34" s="52">
        <f t="shared" si="155"/>
        <v>102</v>
      </c>
      <c r="AR34" s="29">
        <f t="shared" ref="AR34" si="171">BA7</f>
        <v>102</v>
      </c>
      <c r="AS34" s="118" t="str">
        <f t="shared" si="156"/>
        <v/>
      </c>
      <c r="AT34" s="29">
        <f t="shared" si="157"/>
        <v>102</v>
      </c>
      <c r="AU34" s="29">
        <f t="shared" si="158"/>
        <v>102</v>
      </c>
      <c r="AV34" s="16" t="str">
        <f t="shared" si="159"/>
        <v/>
      </c>
      <c r="AW34" s="498"/>
      <c r="BD34" s="486"/>
      <c r="BE34" s="47" t="s">
        <v>54</v>
      </c>
      <c r="BF34" s="49">
        <f t="shared" si="160"/>
        <v>5758</v>
      </c>
      <c r="BG34" s="49">
        <f t="shared" si="161"/>
        <v>5758</v>
      </c>
      <c r="BH34" s="118" t="str">
        <f t="shared" si="162"/>
        <v/>
      </c>
      <c r="BI34" s="28">
        <f t="shared" si="163"/>
        <v>5758</v>
      </c>
      <c r="BJ34" s="28">
        <f t="shared" si="164"/>
        <v>5758</v>
      </c>
      <c r="BK34" s="16" t="str">
        <f t="shared" si="165"/>
        <v/>
      </c>
      <c r="BL34" s="498"/>
      <c r="BS34" s="492"/>
      <c r="BT34" s="47" t="s">
        <v>54</v>
      </c>
      <c r="BU34" s="49">
        <f>TRUNC(BV7,0)</f>
        <v>5758</v>
      </c>
      <c r="BV34" s="49">
        <f t="shared" si="166"/>
        <v>5758</v>
      </c>
      <c r="BW34" s="118" t="str">
        <f t="shared" si="167"/>
        <v/>
      </c>
      <c r="BX34" s="28">
        <f t="shared" si="168"/>
        <v>5758</v>
      </c>
      <c r="BY34" s="28">
        <f t="shared" si="169"/>
        <v>5758</v>
      </c>
      <c r="BZ34" s="16" t="str">
        <f t="shared" si="170"/>
        <v/>
      </c>
      <c r="CA34" s="498"/>
    </row>
    <row r="35" spans="2:79" ht="16.5" customHeight="1" x14ac:dyDescent="0.2">
      <c r="C35" s="37" t="s">
        <v>43</v>
      </c>
      <c r="D35" s="23"/>
      <c r="E35" s="23"/>
      <c r="G35" s="489" t="s">
        <v>84</v>
      </c>
      <c r="H35" s="489"/>
      <c r="I35" s="489"/>
      <c r="J35" s="23"/>
      <c r="L35" s="487"/>
      <c r="M35" s="47" t="s">
        <v>118</v>
      </c>
      <c r="N35" s="49">
        <f>AVERAGE(N32:N34)</f>
        <v>10557.333333333334</v>
      </c>
      <c r="O35" s="49">
        <f>AVERAGE(O32:O34)</f>
        <v>10557.333333333334</v>
      </c>
      <c r="P35" s="118" t="str">
        <f t="shared" si="145"/>
        <v/>
      </c>
      <c r="Q35" s="28">
        <f t="shared" si="146"/>
        <v>10557.333333333334</v>
      </c>
      <c r="R35" s="28">
        <f t="shared" si="147"/>
        <v>10557.333333333334</v>
      </c>
      <c r="S35" s="16" t="str">
        <f t="shared" si="148"/>
        <v/>
      </c>
      <c r="T35" s="499"/>
      <c r="Z35" s="493"/>
      <c r="AA35" s="47" t="s">
        <v>118</v>
      </c>
      <c r="AB35" s="49">
        <f t="shared" si="149"/>
        <v>10557</v>
      </c>
      <c r="AC35" s="49">
        <f>TRUNC(AVERAGE(AC32:AC34),0)</f>
        <v>10557</v>
      </c>
      <c r="AD35" s="118" t="str">
        <f t="shared" si="151"/>
        <v/>
      </c>
      <c r="AE35" s="28">
        <f t="shared" si="152"/>
        <v>10557</v>
      </c>
      <c r="AF35" s="28">
        <f t="shared" si="153"/>
        <v>10557</v>
      </c>
      <c r="AG35" s="16" t="str">
        <f t="shared" si="154"/>
        <v/>
      </c>
      <c r="AH35" s="498"/>
      <c r="AO35" s="487"/>
      <c r="AP35" s="47" t="s">
        <v>118</v>
      </c>
      <c r="AQ35" s="16">
        <f>SUM(AQ32:AQ34)</f>
        <v>419</v>
      </c>
      <c r="AR35" s="29">
        <f>SUM(AR32:AR34)</f>
        <v>419</v>
      </c>
      <c r="AS35" s="118" t="str">
        <f t="shared" si="156"/>
        <v/>
      </c>
      <c r="AT35" s="29">
        <f t="shared" si="157"/>
        <v>419</v>
      </c>
      <c r="AU35" s="29">
        <f t="shared" si="158"/>
        <v>419</v>
      </c>
      <c r="AV35" s="16" t="str">
        <f t="shared" si="159"/>
        <v/>
      </c>
      <c r="AW35" s="498"/>
      <c r="BD35" s="487"/>
      <c r="BE35" s="47" t="s">
        <v>118</v>
      </c>
      <c r="BF35" s="49">
        <f>AVERAGE(BF32:BF34)</f>
        <v>10557.333333333334</v>
      </c>
      <c r="BG35" s="49">
        <f>AVERAGE(BG32:BG34)</f>
        <v>10557.333333333334</v>
      </c>
      <c r="BH35" s="118" t="str">
        <f t="shared" si="162"/>
        <v/>
      </c>
      <c r="BI35" s="28">
        <f t="shared" si="163"/>
        <v>10557.333333333334</v>
      </c>
      <c r="BJ35" s="28">
        <f t="shared" si="164"/>
        <v>10557.333333333334</v>
      </c>
      <c r="BK35" s="16" t="str">
        <f t="shared" si="165"/>
        <v/>
      </c>
      <c r="BL35" s="498"/>
      <c r="BS35" s="493"/>
      <c r="BT35" s="47" t="s">
        <v>118</v>
      </c>
      <c r="BU35" s="49">
        <f>TRUNC(AVERAGE(BU32:BU34),0)</f>
        <v>10557</v>
      </c>
      <c r="BV35" s="49">
        <f>TRUNC(AVERAGE(BV32:BV34),0)</f>
        <v>10557</v>
      </c>
      <c r="BW35" s="118" t="str">
        <f t="shared" si="167"/>
        <v/>
      </c>
      <c r="BX35" s="28">
        <f t="shared" si="168"/>
        <v>10557</v>
      </c>
      <c r="BY35" s="28">
        <f t="shared" si="169"/>
        <v>10557</v>
      </c>
      <c r="BZ35" s="16" t="str">
        <f t="shared" si="170"/>
        <v/>
      </c>
      <c r="CA35" s="498"/>
    </row>
    <row r="36" spans="2:79" ht="16.5" customHeight="1" x14ac:dyDescent="0.2">
      <c r="C36" s="10"/>
      <c r="D36" s="35" t="s">
        <v>9</v>
      </c>
      <c r="E36" s="35" t="s">
        <v>10</v>
      </c>
      <c r="F36" s="43" t="s">
        <v>55</v>
      </c>
      <c r="G36" s="35" t="s">
        <v>9</v>
      </c>
      <c r="H36" s="35" t="s">
        <v>10</v>
      </c>
      <c r="I36" s="43" t="s">
        <v>55</v>
      </c>
      <c r="J36" s="23"/>
      <c r="P36" s="14"/>
      <c r="Q36" s="489" t="s">
        <v>84</v>
      </c>
      <c r="R36" s="489"/>
      <c r="S36" s="489"/>
      <c r="AD36" s="32"/>
      <c r="AE36" s="489" t="s">
        <v>84</v>
      </c>
      <c r="AF36" s="489"/>
      <c r="AG36" s="489"/>
      <c r="AH36"/>
    </row>
    <row r="37" spans="2:79" ht="16.5" customHeight="1" x14ac:dyDescent="0.2">
      <c r="B37" s="485" t="s">
        <v>189</v>
      </c>
      <c r="C37" s="47" t="s">
        <v>32</v>
      </c>
      <c r="D37" s="39">
        <f>E12</f>
        <v>137</v>
      </c>
      <c r="E37" s="39">
        <f>I12</f>
        <v>137</v>
      </c>
      <c r="F37" s="118" t="str">
        <f>IFERROR(IF(D37=E37,"",IF(E37&gt;D37,CONCATENATE($A$3,TEXT((E37-D37),"##")),TEXT((E37-D37),"##"))),"")</f>
        <v/>
      </c>
      <c r="G37" s="52">
        <f>D37</f>
        <v>137</v>
      </c>
      <c r="H37" s="52">
        <f>E37</f>
        <v>137</v>
      </c>
      <c r="I37" s="16" t="str">
        <f>IF(G37=H37,"",IF(H37&gt;G37,CONCATENATE($A$1,TEXT(((H37-G37)/G37),"##%")),CONCATENATE($A$2,TEXT(((H37-G37)/G37),"##%"))))</f>
        <v/>
      </c>
      <c r="J37" s="498" t="str">
        <f>IF(I40="","",CONCATENATE("Overall ",I40))</f>
        <v/>
      </c>
      <c r="M37" s="6"/>
      <c r="N37" s="35" t="s">
        <v>9</v>
      </c>
      <c r="O37" s="35" t="s">
        <v>10</v>
      </c>
      <c r="P37" s="43" t="s">
        <v>55</v>
      </c>
      <c r="Q37" s="35" t="s">
        <v>9</v>
      </c>
      <c r="R37" s="35" t="s">
        <v>10</v>
      </c>
      <c r="S37" s="43" t="s">
        <v>55</v>
      </c>
      <c r="AA37" s="6"/>
      <c r="AB37" s="35" t="s">
        <v>9</v>
      </c>
      <c r="AC37" s="35" t="s">
        <v>10</v>
      </c>
      <c r="AD37" s="43" t="s">
        <v>55</v>
      </c>
      <c r="AE37" s="35" t="s">
        <v>9</v>
      </c>
      <c r="AF37" s="35" t="s">
        <v>10</v>
      </c>
      <c r="AG37" s="43" t="s">
        <v>55</v>
      </c>
      <c r="AH37"/>
      <c r="BE37" s="6"/>
      <c r="BF37" s="36" t="s">
        <v>5</v>
      </c>
      <c r="BG37" s="36" t="s">
        <v>26</v>
      </c>
      <c r="BH37"/>
      <c r="BT37" s="6"/>
      <c r="BU37" s="36" t="s">
        <v>5</v>
      </c>
      <c r="BV37" s="36" t="s">
        <v>26</v>
      </c>
      <c r="BW37"/>
    </row>
    <row r="38" spans="2:79" ht="16.5" customHeight="1" x14ac:dyDescent="0.2">
      <c r="B38" s="486"/>
      <c r="C38" s="47" t="s">
        <v>33</v>
      </c>
      <c r="D38" s="39">
        <f t="shared" ref="D38:D39" si="172">E13</f>
        <v>158</v>
      </c>
      <c r="E38" s="39">
        <f t="shared" ref="E38:E39" si="173">I13</f>
        <v>158</v>
      </c>
      <c r="F38" s="118" t="str">
        <f>IFERROR(IF(D38=E38,"",IF(E38&gt;D38,CONCATENATE($A$3,TEXT((E38-D38),"##")),TEXT((E38-D38),"##"))),"")</f>
        <v/>
      </c>
      <c r="G38" s="52">
        <f t="shared" ref="G38:G40" si="174">D38</f>
        <v>158</v>
      </c>
      <c r="H38" s="52">
        <f t="shared" ref="H38:H40" si="175">E38</f>
        <v>158</v>
      </c>
      <c r="I38" s="16" t="str">
        <f t="shared" ref="I38:I40" si="176">IF(G38=H38,"",IF(H38&gt;G38,CONCATENATE($A$1,TEXT(((H38-G38)/G38),"##%")),CONCATENATE($A$2,TEXT(((H38-G38)/G38),"##%"))))</f>
        <v/>
      </c>
      <c r="J38" s="498"/>
      <c r="L38" s="485" t="s">
        <v>186</v>
      </c>
      <c r="M38" s="47" t="s">
        <v>32</v>
      </c>
      <c r="N38" s="48">
        <f>R12</f>
        <v>137</v>
      </c>
      <c r="O38" s="48">
        <f>W12</f>
        <v>137</v>
      </c>
      <c r="P38" s="118" t="str">
        <f>IF(N38=O38,"",IF(O38&gt;N38,CONCATENATE($A$3,TEXT((O38-N38),"##")),TEXT((O38-N38),"##")))</f>
        <v/>
      </c>
      <c r="Q38" s="52">
        <f>N38</f>
        <v>137</v>
      </c>
      <c r="R38" s="52">
        <f>O38</f>
        <v>137</v>
      </c>
      <c r="S38" s="16" t="str">
        <f>IF(Q38=R38,"",IF(R38&gt;Q38,CONCATENATE($A$1,TEXT(((R38-Q38)/Q38),"##%")),CONCATENATE($A$2,TEXT(((R38-Q38)/Q38),"##%"))))</f>
        <v/>
      </c>
      <c r="T38" s="499" t="str">
        <f>IF(S41="","",CONCATENATE("Overall ",S41))</f>
        <v/>
      </c>
      <c r="Z38" s="485" t="s">
        <v>180</v>
      </c>
      <c r="AA38" s="47" t="s">
        <v>32</v>
      </c>
      <c r="AB38" s="48">
        <f>AD12</f>
        <v>137</v>
      </c>
      <c r="AC38" s="48">
        <f>AJ12</f>
        <v>137</v>
      </c>
      <c r="AD38" s="118" t="str">
        <f>IF(AB38=AC38,"",IF(AC38&gt;AB38,CONCATENATE($A$3,TEXT((AC38-AB38),"##")),TEXT((AC38-AB38),"##")))</f>
        <v/>
      </c>
      <c r="AE38" s="52">
        <f>AB38</f>
        <v>137</v>
      </c>
      <c r="AF38" s="52">
        <f>AC38</f>
        <v>137</v>
      </c>
      <c r="AG38" s="16" t="str">
        <f>IF(AE38=AF38,"",IF(AF38&gt;AE38,CONCATENATE($A$1,TEXT(((AF38-AE38)/AE38),"##%")),CONCATENATE($A$2,TEXT(((AF38-AE38)/AE38),"##%"))))</f>
        <v/>
      </c>
      <c r="AH38" s="498" t="str">
        <f>IF(AG41="","",CONCATENATE("Overall ",AG41))</f>
        <v/>
      </c>
      <c r="AO38" s="15"/>
      <c r="AP38" s="15"/>
      <c r="AQ38" s="15"/>
      <c r="AR38" s="15"/>
      <c r="AS38" s="15"/>
      <c r="AT38" s="483" t="s">
        <v>84</v>
      </c>
      <c r="AU38" s="484"/>
      <c r="AX38" s="15"/>
      <c r="BD38" s="485" t="s">
        <v>336</v>
      </c>
      <c r="BE38" s="34" t="s">
        <v>121</v>
      </c>
      <c r="BF38" s="40">
        <f>D32</f>
        <v>185</v>
      </c>
      <c r="BG38" s="40">
        <f>BF38</f>
        <v>185</v>
      </c>
      <c r="BH38"/>
      <c r="BS38" s="485" t="s">
        <v>337</v>
      </c>
      <c r="BT38" s="34" t="s">
        <v>121</v>
      </c>
      <c r="BU38" s="40">
        <f>'2.Data Input'!F5</f>
        <v>185</v>
      </c>
      <c r="BV38" s="40">
        <f>BU38</f>
        <v>185</v>
      </c>
      <c r="BW38"/>
    </row>
    <row r="39" spans="2:79" ht="16.5" customHeight="1" x14ac:dyDescent="0.2">
      <c r="B39" s="486"/>
      <c r="C39" s="47" t="s">
        <v>54</v>
      </c>
      <c r="D39" s="39">
        <f t="shared" si="172"/>
        <v>235</v>
      </c>
      <c r="E39" s="39">
        <f t="shared" si="173"/>
        <v>235</v>
      </c>
      <c r="F39" s="118" t="str">
        <f>IFERROR(IF(D39=E39,"",IF(E39&gt;D39,CONCATENATE($A$3,TEXT((E39-D39),"##")),TEXT((E39-D39),"##"))),"")</f>
        <v/>
      </c>
      <c r="G39" s="52">
        <f t="shared" si="174"/>
        <v>235</v>
      </c>
      <c r="H39" s="52">
        <f t="shared" si="175"/>
        <v>235</v>
      </c>
      <c r="I39" s="16" t="str">
        <f t="shared" si="176"/>
        <v/>
      </c>
      <c r="J39" s="498"/>
      <c r="L39" s="486"/>
      <c r="M39" s="47" t="s">
        <v>33</v>
      </c>
      <c r="N39" s="48">
        <f>R13</f>
        <v>158</v>
      </c>
      <c r="O39" s="48">
        <f>W13</f>
        <v>157.99999999999997</v>
      </c>
      <c r="P39" s="118" t="str">
        <f t="shared" ref="P39:P41" si="177">IF(N39=O39,"",IF(O39&gt;N39,CONCATENATE($A$3,TEXT((O39-N39),"##")),TEXT((O39-N39),"##")))</f>
        <v/>
      </c>
      <c r="Q39" s="52">
        <f t="shared" ref="Q39:Q41" si="178">N39</f>
        <v>158</v>
      </c>
      <c r="R39" s="52">
        <f t="shared" ref="R39:R41" si="179">O39</f>
        <v>157.99999999999997</v>
      </c>
      <c r="S39" s="16" t="str">
        <f t="shared" ref="S39:S41" si="180">IF(Q39=R39,"",IF(R39&gt;Q39,CONCATENATE($A$1,TEXT(((R39-Q39)/Q39),"##%")),CONCATENATE($A$2,TEXT(((R39-Q39)/Q39),"##%"))))</f>
        <v/>
      </c>
      <c r="T39" s="499"/>
      <c r="Z39" s="486"/>
      <c r="AA39" s="47" t="s">
        <v>33</v>
      </c>
      <c r="AB39" s="48">
        <f t="shared" ref="AB39:AB40" si="181">AD13</f>
        <v>158</v>
      </c>
      <c r="AC39" s="48">
        <f t="shared" ref="AC39:AC40" si="182">AJ13</f>
        <v>157.99999999999997</v>
      </c>
      <c r="AD39" s="118" t="str">
        <f t="shared" ref="AD39:AD41" si="183">IF(AB39=AC39,"",IF(AC39&gt;AB39,CONCATENATE($A$3,TEXT((AC39-AB39),"##")),TEXT((AC39-AB39),"##")))</f>
        <v/>
      </c>
      <c r="AE39" s="52">
        <f t="shared" ref="AE39:AE41" si="184">AB39</f>
        <v>158</v>
      </c>
      <c r="AF39" s="52">
        <f t="shared" ref="AF39:AF41" si="185">AC39</f>
        <v>157.99999999999997</v>
      </c>
      <c r="AG39" s="16" t="str">
        <f t="shared" ref="AG39:AG41" si="186">IF(AE39=AF39,"",IF(AF39&gt;AE39,CONCATENATE($A$1,TEXT(((AF39-AE39)/AE39),"##%")),CONCATENATE($A$2,TEXT(((AF39-AE39)/AE39),"##%"))))</f>
        <v/>
      </c>
      <c r="AH39" s="498"/>
      <c r="AO39" s="15"/>
      <c r="AP39" s="15"/>
      <c r="AQ39" s="43" t="s">
        <v>5</v>
      </c>
      <c r="AR39" s="43" t="s">
        <v>6</v>
      </c>
      <c r="AS39" s="43" t="s">
        <v>55</v>
      </c>
      <c r="AT39" s="43" t="s">
        <v>5</v>
      </c>
      <c r="AU39" s="43" t="s">
        <v>6</v>
      </c>
      <c r="AX39" s="15"/>
      <c r="BD39" s="487"/>
      <c r="BE39" s="33" t="s">
        <v>122</v>
      </c>
      <c r="BF39" s="41">
        <v>0</v>
      </c>
      <c r="BG39" s="39" t="str">
        <f>IF(BL8=BG38,"",BL8-BG38)</f>
        <v/>
      </c>
      <c r="BH39"/>
      <c r="BS39" s="487"/>
      <c r="BT39" s="33" t="s">
        <v>122</v>
      </c>
      <c r="BU39" s="41">
        <v>0</v>
      </c>
      <c r="BV39" s="39" t="str">
        <f>IF(CA8=BV38,"",CA8-BV38)</f>
        <v/>
      </c>
      <c r="BW39"/>
    </row>
    <row r="40" spans="2:79" ht="16.5" customHeight="1" x14ac:dyDescent="0.2">
      <c r="B40" s="487"/>
      <c r="C40" s="47" t="s">
        <v>118</v>
      </c>
      <c r="D40" s="39">
        <f>SUM(D37:D39)</f>
        <v>530</v>
      </c>
      <c r="E40" s="39">
        <f>SUM(E37:E39)</f>
        <v>530</v>
      </c>
      <c r="F40" s="118" t="str">
        <f>IFERROR(IF(D40=E40,"",IF(E40&gt;D40,CONCATENATE($A$3,TEXT((E40-D40),"##")),TEXT((E40-D40),"##"))),"")</f>
        <v/>
      </c>
      <c r="G40" s="52">
        <f t="shared" si="174"/>
        <v>530</v>
      </c>
      <c r="H40" s="52">
        <f t="shared" si="175"/>
        <v>530</v>
      </c>
      <c r="I40" s="16" t="str">
        <f t="shared" si="176"/>
        <v/>
      </c>
      <c r="J40" s="498"/>
      <c r="L40" s="486"/>
      <c r="M40" s="47" t="s">
        <v>54</v>
      </c>
      <c r="N40" s="48">
        <f>R14</f>
        <v>235</v>
      </c>
      <c r="O40" s="48">
        <f>W14</f>
        <v>235</v>
      </c>
      <c r="P40" s="118" t="str">
        <f t="shared" si="177"/>
        <v/>
      </c>
      <c r="Q40" s="52">
        <f t="shared" si="178"/>
        <v>235</v>
      </c>
      <c r="R40" s="52">
        <f t="shared" si="179"/>
        <v>235</v>
      </c>
      <c r="S40" s="16" t="str">
        <f t="shared" si="180"/>
        <v/>
      </c>
      <c r="T40" s="499"/>
      <c r="Z40" s="486"/>
      <c r="AA40" s="47" t="s">
        <v>54</v>
      </c>
      <c r="AB40" s="48">
        <f t="shared" si="181"/>
        <v>235</v>
      </c>
      <c r="AC40" s="48">
        <f t="shared" si="182"/>
        <v>235</v>
      </c>
      <c r="AD40" s="118" t="str">
        <f t="shared" si="183"/>
        <v/>
      </c>
      <c r="AE40" s="52">
        <f t="shared" si="184"/>
        <v>235</v>
      </c>
      <c r="AF40" s="52">
        <f t="shared" si="185"/>
        <v>235</v>
      </c>
      <c r="AG40" s="16" t="str">
        <f t="shared" si="186"/>
        <v/>
      </c>
      <c r="AH40" s="498"/>
      <c r="AO40" s="485" t="s">
        <v>193</v>
      </c>
      <c r="AP40" s="47" t="s">
        <v>32</v>
      </c>
      <c r="AQ40" s="53">
        <f>AT12</f>
        <v>0.10948905109489052</v>
      </c>
      <c r="AR40" s="53">
        <f>AX12</f>
        <v>0.10948905109489052</v>
      </c>
      <c r="AS40" s="16" t="str">
        <f>IF(AQ40=AR40,"",IF(AR40&gt;AQ40,CONCATENATE($A$1,TEXT(((AR40-AQ40)/AQ40),"##%")),CONCATENATE($A$2,TEXT(((AR40-AQ40)/AQ40),"##%"))))</f>
        <v/>
      </c>
      <c r="AT40" s="53">
        <f>AQ40</f>
        <v>0.10948905109489052</v>
      </c>
      <c r="AU40" s="53">
        <f>AR40</f>
        <v>0.10948905109489052</v>
      </c>
      <c r="AV40" s="519" t="str">
        <f>BK83</f>
        <v/>
      </c>
      <c r="AX40" s="15"/>
      <c r="BD40"/>
      <c r="BE40"/>
      <c r="BH40" s="23"/>
      <c r="BI40" s="489" t="s">
        <v>84</v>
      </c>
      <c r="BJ40" s="489"/>
      <c r="BK40" s="489"/>
      <c r="BL40" s="23"/>
      <c r="BS40"/>
      <c r="BT40"/>
      <c r="BW40" s="23"/>
      <c r="BX40" s="489" t="s">
        <v>84</v>
      </c>
      <c r="BY40" s="489"/>
      <c r="BZ40" s="489"/>
      <c r="CA40" s="23"/>
    </row>
    <row r="41" spans="2:79" ht="16.5" customHeight="1" x14ac:dyDescent="0.2">
      <c r="B41"/>
      <c r="C41" s="10"/>
      <c r="D41" s="11"/>
      <c r="E41" s="11"/>
      <c r="L41" s="487"/>
      <c r="M41" s="47" t="s">
        <v>118</v>
      </c>
      <c r="N41" s="48">
        <f>SUM(N38:N40)</f>
        <v>530</v>
      </c>
      <c r="O41" s="48">
        <f>SUM(O38:O40)</f>
        <v>530</v>
      </c>
      <c r="P41" s="118" t="str">
        <f t="shared" si="177"/>
        <v/>
      </c>
      <c r="Q41" s="52">
        <f t="shared" si="178"/>
        <v>530</v>
      </c>
      <c r="R41" s="52">
        <f t="shared" si="179"/>
        <v>530</v>
      </c>
      <c r="S41" s="16" t="str">
        <f t="shared" si="180"/>
        <v/>
      </c>
      <c r="T41" s="499"/>
      <c r="Z41" s="487"/>
      <c r="AA41" s="47" t="s">
        <v>118</v>
      </c>
      <c r="AB41" s="48">
        <f>SUM(AB38:AB40)</f>
        <v>530</v>
      </c>
      <c r="AC41" s="48">
        <f>SUM(AC38:AC40)</f>
        <v>530</v>
      </c>
      <c r="AD41" s="118" t="str">
        <f t="shared" si="183"/>
        <v/>
      </c>
      <c r="AE41" s="52">
        <f t="shared" si="184"/>
        <v>530</v>
      </c>
      <c r="AF41" s="52">
        <f t="shared" si="185"/>
        <v>530</v>
      </c>
      <c r="AG41" s="16" t="str">
        <f t="shared" si="186"/>
        <v/>
      </c>
      <c r="AH41" s="498"/>
      <c r="AO41" s="486"/>
      <c r="AP41" s="47" t="s">
        <v>33</v>
      </c>
      <c r="AQ41" s="53">
        <f t="shared" ref="AQ41:AQ42" si="187">AT13</f>
        <v>8.8607594936708861E-2</v>
      </c>
      <c r="AR41" s="53">
        <f t="shared" ref="AR41:AR42" si="188">AX13</f>
        <v>8.8607594936708861E-2</v>
      </c>
      <c r="AS41" s="16" t="str">
        <f t="shared" ref="AS41:AS43" si="189">IF(AQ41=AR41,"",IF(AR41&gt;AQ41,CONCATENATE($A$1,TEXT(((AR41-AQ41)/AQ41),"##%")),CONCATENATE($A$2,TEXT(((AR41-AQ41)/AQ41),"##%"))))</f>
        <v/>
      </c>
      <c r="AT41" s="53">
        <f t="shared" ref="AT41:AT43" si="190">AQ41</f>
        <v>8.8607594936708861E-2</v>
      </c>
      <c r="AU41" s="53">
        <f t="shared" ref="AU41:AU43" si="191">AR41</f>
        <v>8.8607594936708861E-2</v>
      </c>
      <c r="AV41" s="519"/>
      <c r="AX41" s="15"/>
      <c r="BD41"/>
      <c r="BE41"/>
      <c r="BF41" s="35" t="s">
        <v>9</v>
      </c>
      <c r="BG41" s="35" t="s">
        <v>10</v>
      </c>
      <c r="BH41" s="117" t="s">
        <v>55</v>
      </c>
      <c r="BI41" s="35" t="s">
        <v>9</v>
      </c>
      <c r="BJ41" s="35" t="s">
        <v>10</v>
      </c>
      <c r="BK41" s="43" t="s">
        <v>55</v>
      </c>
      <c r="BL41" s="23"/>
      <c r="BS41"/>
      <c r="BT41"/>
      <c r="BU41" s="35" t="s">
        <v>9</v>
      </c>
      <c r="BV41" s="35" t="s">
        <v>10</v>
      </c>
      <c r="BW41" s="117" t="s">
        <v>55</v>
      </c>
      <c r="BX41" s="35" t="s">
        <v>9</v>
      </c>
      <c r="BY41" s="35" t="s">
        <v>10</v>
      </c>
      <c r="BZ41" s="43" t="s">
        <v>55</v>
      </c>
      <c r="CA41" s="23"/>
    </row>
    <row r="42" spans="2:79" ht="16.5" customHeight="1" x14ac:dyDescent="0.2">
      <c r="B42"/>
      <c r="C42" s="10"/>
      <c r="D42" s="36" t="s">
        <v>5</v>
      </c>
      <c r="E42" s="36" t="s">
        <v>26</v>
      </c>
      <c r="F42"/>
      <c r="L42"/>
      <c r="M42" s="6"/>
      <c r="N42" s="6"/>
      <c r="O42" s="6"/>
      <c r="P42" s="14"/>
      <c r="Q42" s="489" t="s">
        <v>84</v>
      </c>
      <c r="R42" s="489"/>
      <c r="S42" s="489"/>
      <c r="Z42"/>
      <c r="AA42" s="6"/>
      <c r="AB42" s="6"/>
      <c r="AC42" s="6"/>
      <c r="AD42" s="32"/>
      <c r="AE42" s="489" t="s">
        <v>84</v>
      </c>
      <c r="AF42" s="489"/>
      <c r="AG42" s="489"/>
      <c r="AH42"/>
      <c r="AO42" s="486"/>
      <c r="AP42" s="47" t="s">
        <v>54</v>
      </c>
      <c r="AQ42" s="53">
        <f t="shared" si="187"/>
        <v>3.8297872340425532E-2</v>
      </c>
      <c r="AR42" s="53">
        <f t="shared" si="188"/>
        <v>3.8297872340425532E-2</v>
      </c>
      <c r="AS42" s="16" t="str">
        <f t="shared" si="189"/>
        <v/>
      </c>
      <c r="AT42" s="53">
        <f t="shared" si="190"/>
        <v>3.8297872340425532E-2</v>
      </c>
      <c r="AU42" s="53">
        <f t="shared" si="191"/>
        <v>3.8297872340425532E-2</v>
      </c>
      <c r="AV42" s="519"/>
      <c r="AX42" s="15"/>
      <c r="BD42" s="485" t="s">
        <v>197</v>
      </c>
      <c r="BE42" s="47" t="s">
        <v>32</v>
      </c>
      <c r="BF42" s="48">
        <f>AB38</f>
        <v>137</v>
      </c>
      <c r="BG42" s="48">
        <f>BO12</f>
        <v>136.99999999999997</v>
      </c>
      <c r="BH42" s="118" t="str">
        <f>IF(BF42=BG42,"",IF(BG42&gt;BF42,CONCATENATE($A$3,TEXT((BG42-BF42),"##")),TEXT((BG42-BF42),"##")))</f>
        <v/>
      </c>
      <c r="BI42" s="52">
        <f>BF42</f>
        <v>137</v>
      </c>
      <c r="BJ42" s="52">
        <f>BG42</f>
        <v>136.99999999999997</v>
      </c>
      <c r="BK42" s="16" t="str">
        <f>IF(BI42=BJ42,"",IF(BJ42&gt;BI42,CONCATENATE($A$1,TEXT(((BJ42-BI42)/BI42),"##%")),CONCATENATE($A$2,TEXT(((BJ42-BI42)/BI42),"##%"))))</f>
        <v/>
      </c>
      <c r="BL42" s="498" t="str">
        <f>IF(BK45="","",CONCATENATE("Overall ",BK45))</f>
        <v/>
      </c>
      <c r="BS42" s="485" t="s">
        <v>207</v>
      </c>
      <c r="BT42" s="47" t="s">
        <v>32</v>
      </c>
      <c r="BU42" s="48">
        <f>BU12</f>
        <v>137</v>
      </c>
      <c r="BV42" s="48">
        <f>CD12</f>
        <v>136.99999999999997</v>
      </c>
      <c r="BW42" s="118" t="str">
        <f>IF(BU42=BV42,"",IF(BV42&gt;BU42,CONCATENATE($A$3,TEXT((BV42-BU42),"#,###")),TEXT((BV42-BU42),"##")))</f>
        <v/>
      </c>
      <c r="BX42" s="52">
        <f>BU42</f>
        <v>137</v>
      </c>
      <c r="BY42" s="52">
        <f>BV42</f>
        <v>136.99999999999997</v>
      </c>
      <c r="BZ42" s="16" t="str">
        <f>IF(BX42=BY42,"",IF(BY42&gt;BX42,CONCATENATE($A$1,TEXT(((BY42-BX42)/BX42),"##%")),CONCATENATE($A$2,TEXT(((BY42-BX42)/BX42),"##%"))))</f>
        <v/>
      </c>
      <c r="CA42" s="498" t="str">
        <f>IF(BZ45="","",CONCATENATE("Overall ",BZ45))</f>
        <v/>
      </c>
    </row>
    <row r="43" spans="2:79" ht="16.5" customHeight="1" x14ac:dyDescent="0.2">
      <c r="B43" s="491" t="s">
        <v>190</v>
      </c>
      <c r="C43" s="34" t="s">
        <v>121</v>
      </c>
      <c r="D43" s="40">
        <f>'2.Data Input'!F6</f>
        <v>80</v>
      </c>
      <c r="E43" s="40">
        <f>D43</f>
        <v>80</v>
      </c>
      <c r="F43"/>
      <c r="L43"/>
      <c r="M43" s="6"/>
      <c r="N43" s="46" t="s">
        <v>49</v>
      </c>
      <c r="O43" s="46" t="s">
        <v>50</v>
      </c>
      <c r="P43" s="43" t="s">
        <v>55</v>
      </c>
      <c r="Q43" s="35" t="s">
        <v>9</v>
      </c>
      <c r="R43" s="35" t="s">
        <v>10</v>
      </c>
      <c r="S43" s="43" t="s">
        <v>55</v>
      </c>
      <c r="Z43"/>
      <c r="AA43" s="6"/>
      <c r="AB43" s="46" t="s">
        <v>49</v>
      </c>
      <c r="AC43" s="46" t="s">
        <v>50</v>
      </c>
      <c r="AD43" s="43" t="s">
        <v>55</v>
      </c>
      <c r="AE43" s="35" t="s">
        <v>9</v>
      </c>
      <c r="AF43" s="35" t="s">
        <v>10</v>
      </c>
      <c r="AG43" s="43" t="s">
        <v>55</v>
      </c>
      <c r="AH43"/>
      <c r="AO43" s="487"/>
      <c r="AP43" s="47" t="s">
        <v>118</v>
      </c>
      <c r="AQ43" s="53">
        <f>AVERAGE(AQ40:AQ42)</f>
        <v>7.879817279067497E-2</v>
      </c>
      <c r="AR43" s="53">
        <f>AVERAGE(AR40:AR42)</f>
        <v>7.879817279067497E-2</v>
      </c>
      <c r="AS43" s="16" t="str">
        <f t="shared" si="189"/>
        <v/>
      </c>
      <c r="AT43" s="53">
        <f t="shared" si="190"/>
        <v>7.879817279067497E-2</v>
      </c>
      <c r="AU43" s="53">
        <f t="shared" si="191"/>
        <v>7.879817279067497E-2</v>
      </c>
      <c r="AV43" s="520"/>
      <c r="AX43" s="15"/>
      <c r="BD43" s="486"/>
      <c r="BE43" s="47" t="s">
        <v>33</v>
      </c>
      <c r="BF43" s="48">
        <f t="shared" ref="BF43:BF45" si="192">AB39</f>
        <v>158</v>
      </c>
      <c r="BG43" s="48">
        <f t="shared" ref="BG43:BG44" si="193">BO13</f>
        <v>158.00000000000003</v>
      </c>
      <c r="BH43" s="118" t="str">
        <f t="shared" ref="BH43:BH45" si="194">IF(BF43=BG43,"",IF(BG43&gt;BF43,CONCATENATE($A$3,TEXT((BG43-BF43),"##")),TEXT((BG43-BF43),"##")))</f>
        <v/>
      </c>
      <c r="BI43" s="52">
        <f t="shared" ref="BI43:BI45" si="195">BF43</f>
        <v>158</v>
      </c>
      <c r="BJ43" s="52">
        <f t="shared" ref="BJ43:BJ45" si="196">BG43</f>
        <v>158.00000000000003</v>
      </c>
      <c r="BK43" s="16" t="str">
        <f t="shared" ref="BK43:BK45" si="197">IF(BI43=BJ43,"",IF(BJ43&gt;BI43,CONCATENATE($A$1,TEXT(((BJ43-BI43)/BI43),"##%")),CONCATENATE($A$2,TEXT(((BJ43-BI43)/BI43),"##%"))))</f>
        <v/>
      </c>
      <c r="BL43" s="498"/>
      <c r="BS43" s="486"/>
      <c r="BT43" s="47" t="s">
        <v>33</v>
      </c>
      <c r="BU43" s="48">
        <f t="shared" ref="BU43:BU44" si="198">BU13</f>
        <v>158</v>
      </c>
      <c r="BV43" s="48">
        <f t="shared" ref="BV43:BV44" si="199">CD13</f>
        <v>158.00000000000003</v>
      </c>
      <c r="BW43" s="118" t="str">
        <f t="shared" ref="BW43:BW45" si="200">IF(BU43=BV43,"",IF(BV43&gt;BU43,CONCATENATE($A$3,TEXT((BV43-BU43),"#,###")),TEXT((BV43-BU43),"##")))</f>
        <v/>
      </c>
      <c r="BX43" s="52">
        <f t="shared" ref="BX43:BX45" si="201">BU43</f>
        <v>158</v>
      </c>
      <c r="BY43" s="52">
        <f t="shared" ref="BY43:BY45" si="202">BV43</f>
        <v>158.00000000000003</v>
      </c>
      <c r="BZ43" s="16" t="str">
        <f t="shared" ref="BZ43:BZ45" si="203">IF(BX43=BY43,"",IF(BY43&gt;BX43,CONCATENATE($A$1,TEXT(((BY43-BX43)/BX43),"##%")),CONCATENATE($A$2,TEXT(((BY43-BX43)/BX43),"##%"))))</f>
        <v/>
      </c>
      <c r="CA43" s="498"/>
    </row>
    <row r="44" spans="2:79" ht="16.5" customHeight="1" x14ac:dyDescent="0.2">
      <c r="B44" s="493"/>
      <c r="C44" s="33" t="s">
        <v>122</v>
      </c>
      <c r="D44" s="41"/>
      <c r="E44" s="42" t="str">
        <f>IF(TRUNC(J15,0)=0,"",TRUNC(J15,0))</f>
        <v/>
      </c>
      <c r="F44"/>
      <c r="L44" s="485" t="s">
        <v>187</v>
      </c>
      <c r="M44" s="47" t="s">
        <v>32</v>
      </c>
      <c r="N44" s="49">
        <f>TRUNC(S12,0)</f>
        <v>8759</v>
      </c>
      <c r="O44" s="49">
        <f>TRUNC(X12,0)</f>
        <v>8759</v>
      </c>
      <c r="P44" s="118" t="str">
        <f>IF(N44=O44,"",IF(O44&gt;N44,CONCATENATE($A$3,TEXT((O44-N44),"$#,###")),TEXT((O44-N44),"$#,###")))</f>
        <v/>
      </c>
      <c r="Q44" s="28">
        <f>N44</f>
        <v>8759</v>
      </c>
      <c r="R44" s="28">
        <f>O44</f>
        <v>8759</v>
      </c>
      <c r="S44" s="16" t="str">
        <f>IF(Q44=R44,"",IF(R44&gt;Q44,CONCATENATE($A$1,TEXT(((R44-Q44)/Q44),"##%")),CONCATENATE($A$2,TEXT(((R44-Q44)/Q44),"##%"))))</f>
        <v/>
      </c>
      <c r="T44" s="499" t="str">
        <f>IF(S47="","",CONCATENATE("Overall ",S47))</f>
        <v/>
      </c>
      <c r="Z44" s="485" t="s">
        <v>181</v>
      </c>
      <c r="AA44" s="47" t="s">
        <v>32</v>
      </c>
      <c r="AB44" s="49">
        <f>TRUNC(N44,0)</f>
        <v>8759</v>
      </c>
      <c r="AC44" s="49">
        <f>TRUNC(AK12,0)</f>
        <v>8759</v>
      </c>
      <c r="AD44" s="118" t="str">
        <f>IF(AB44=AC44,"",IF(AC44&gt;AB44,CONCATENATE($A$3,TEXT((AC44-AB44),"$#,###")),TEXT((AC44-AB44),"$#,###")))</f>
        <v/>
      </c>
      <c r="AE44" s="28">
        <f>AB44</f>
        <v>8759</v>
      </c>
      <c r="AF44" s="28">
        <f>AC44</f>
        <v>8759</v>
      </c>
      <c r="AG44" s="16" t="str">
        <f>IF(AE44=AF44,"",IF(AF44&gt;AE44,CONCATENATE($A$1,TEXT(((AF44-AE44)/AE44),"##%")),CONCATENATE($A$2,TEXT(((AF44-AE44)/AE44),"##%"))))</f>
        <v/>
      </c>
      <c r="AH44" s="498" t="str">
        <f>IF(AG47="","",CONCATENATE("Overall ",AG47))</f>
        <v/>
      </c>
      <c r="AP44" s="6"/>
      <c r="AQ44" s="15"/>
      <c r="AR44" s="15"/>
      <c r="AS44" s="15"/>
      <c r="AT44" s="489" t="s">
        <v>84</v>
      </c>
      <c r="AU44" s="489"/>
      <c r="AV44" s="489"/>
      <c r="AX44" s="15"/>
      <c r="BD44" s="486"/>
      <c r="BE44" s="47" t="s">
        <v>54</v>
      </c>
      <c r="BF44" s="48">
        <f t="shared" si="192"/>
        <v>235</v>
      </c>
      <c r="BG44" s="48">
        <f t="shared" si="193"/>
        <v>235</v>
      </c>
      <c r="BH44" s="118" t="str">
        <f t="shared" si="194"/>
        <v/>
      </c>
      <c r="BI44" s="52">
        <f t="shared" si="195"/>
        <v>235</v>
      </c>
      <c r="BJ44" s="52">
        <f t="shared" si="196"/>
        <v>235</v>
      </c>
      <c r="BK44" s="16" t="str">
        <f t="shared" si="197"/>
        <v/>
      </c>
      <c r="BL44" s="498"/>
      <c r="BS44" s="486"/>
      <c r="BT44" s="47" t="s">
        <v>54</v>
      </c>
      <c r="BU44" s="48">
        <f t="shared" si="198"/>
        <v>235</v>
      </c>
      <c r="BV44" s="48">
        <f t="shared" si="199"/>
        <v>235</v>
      </c>
      <c r="BW44" s="118" t="str">
        <f t="shared" si="200"/>
        <v/>
      </c>
      <c r="BX44" s="52">
        <f t="shared" si="201"/>
        <v>235</v>
      </c>
      <c r="BY44" s="52">
        <f t="shared" si="202"/>
        <v>235</v>
      </c>
      <c r="BZ44" s="16" t="str">
        <f t="shared" si="203"/>
        <v/>
      </c>
      <c r="CA44" s="498"/>
    </row>
    <row r="45" spans="2:79" ht="16.5" customHeight="1" x14ac:dyDescent="0.2">
      <c r="L45" s="486"/>
      <c r="M45" s="47" t="s">
        <v>33</v>
      </c>
      <c r="N45" s="49">
        <f t="shared" ref="N45:N46" si="204">TRUNC(S13,0)</f>
        <v>18987</v>
      </c>
      <c r="O45" s="49">
        <f t="shared" ref="O45:O46" si="205">TRUNC(X13,0)</f>
        <v>18987</v>
      </c>
      <c r="P45" s="118" t="str">
        <f t="shared" ref="P45:P47" si="206">IF(N45=O45,"",IF(O45&gt;N45,CONCATENATE($A$3,TEXT((O45-N45),"$#,###")),TEXT((O45-N45),"$#,###")))</f>
        <v/>
      </c>
      <c r="Q45" s="28">
        <f t="shared" ref="Q45:Q47" si="207">N45</f>
        <v>18987</v>
      </c>
      <c r="R45" s="28">
        <f t="shared" ref="R45:R47" si="208">O45</f>
        <v>18987</v>
      </c>
      <c r="S45" s="16" t="str">
        <f t="shared" ref="S45:S47" si="209">IF(Q45=R45,"",IF(R45&gt;Q45,CONCATENATE($A$1,TEXT(((R45-Q45)/Q45),"##%")),CONCATENATE($A$2,TEXT(((R45-Q45)/Q45),"##%"))))</f>
        <v/>
      </c>
      <c r="T45" s="499"/>
      <c r="Z45" s="486"/>
      <c r="AA45" s="47" t="s">
        <v>33</v>
      </c>
      <c r="AB45" s="49">
        <f t="shared" ref="AB45:AB47" si="210">TRUNC(N45,0)</f>
        <v>18987</v>
      </c>
      <c r="AC45" s="49">
        <f t="shared" ref="AC45:AC46" si="211">TRUNC(AK13,0)</f>
        <v>18987</v>
      </c>
      <c r="AD45" s="118" t="str">
        <f t="shared" ref="AD45:AD47" si="212">IF(AB45=AC45,"",IF(AC45&gt;AB45,CONCATENATE($A$3,TEXT((AC45-AB45),"$#,###")),TEXT((AC45-AB45),"$#,###")))</f>
        <v/>
      </c>
      <c r="AE45" s="28">
        <f t="shared" ref="AE45:AE47" si="213">AB45</f>
        <v>18987</v>
      </c>
      <c r="AF45" s="28">
        <f t="shared" ref="AF45:AF47" si="214">AC45</f>
        <v>18987</v>
      </c>
      <c r="AG45" s="16" t="str">
        <f t="shared" ref="AG45:AG47" si="215">IF(AE45=AF45,"",IF(AF45&gt;AE45,CONCATENATE($A$1,TEXT(((AF45-AE45)/AE45),"##%")),CONCATENATE($A$2,TEXT(((AF45-AE45)/AE45),"##%"))))</f>
        <v/>
      </c>
      <c r="AH45" s="498"/>
      <c r="AP45" s="6"/>
      <c r="AQ45" s="43" t="s">
        <v>5</v>
      </c>
      <c r="AR45" s="43" t="s">
        <v>6</v>
      </c>
      <c r="AS45" s="43" t="s">
        <v>55</v>
      </c>
      <c r="AT45" s="43" t="s">
        <v>5</v>
      </c>
      <c r="AU45" s="43" t="s">
        <v>6</v>
      </c>
      <c r="AV45" s="43" t="s">
        <v>55</v>
      </c>
      <c r="AX45" s="15"/>
      <c r="BD45" s="487"/>
      <c r="BE45" s="47" t="s">
        <v>118</v>
      </c>
      <c r="BF45" s="48">
        <f t="shared" si="192"/>
        <v>530</v>
      </c>
      <c r="BG45" s="48">
        <f>SUM(BG42:BG44)</f>
        <v>530</v>
      </c>
      <c r="BH45" s="118" t="str">
        <f t="shared" si="194"/>
        <v/>
      </c>
      <c r="BI45" s="52">
        <f t="shared" si="195"/>
        <v>530</v>
      </c>
      <c r="BJ45" s="52">
        <f t="shared" si="196"/>
        <v>530</v>
      </c>
      <c r="BK45" s="16" t="str">
        <f t="shared" si="197"/>
        <v/>
      </c>
      <c r="BL45" s="498"/>
      <c r="BS45" s="487"/>
      <c r="BT45" s="47" t="s">
        <v>118</v>
      </c>
      <c r="BU45" s="48">
        <f>SUM(BU42:BU44)</f>
        <v>530</v>
      </c>
      <c r="BV45" s="48">
        <f>SUM(BV42:BV44)</f>
        <v>530</v>
      </c>
      <c r="BW45" s="118" t="str">
        <f t="shared" si="200"/>
        <v/>
      </c>
      <c r="BX45" s="52">
        <f t="shared" si="201"/>
        <v>530</v>
      </c>
      <c r="BY45" s="52">
        <f t="shared" si="202"/>
        <v>530</v>
      </c>
      <c r="BZ45" s="16" t="str">
        <f t="shared" si="203"/>
        <v/>
      </c>
      <c r="CA45" s="498"/>
    </row>
    <row r="46" spans="2:79" ht="16.5" customHeight="1" x14ac:dyDescent="0.2">
      <c r="C46" s="37" t="s">
        <v>43</v>
      </c>
      <c r="D46" s="23"/>
      <c r="E46" s="23"/>
      <c r="G46" s="489" t="s">
        <v>84</v>
      </c>
      <c r="H46" s="489"/>
      <c r="I46" s="489"/>
      <c r="J46" s="23"/>
      <c r="L46" s="486"/>
      <c r="M46" s="47" t="s">
        <v>54</v>
      </c>
      <c r="N46" s="49">
        <f t="shared" si="204"/>
        <v>3617</v>
      </c>
      <c r="O46" s="49">
        <f t="shared" si="205"/>
        <v>3617</v>
      </c>
      <c r="P46" s="118" t="str">
        <f t="shared" si="206"/>
        <v/>
      </c>
      <c r="Q46" s="28">
        <f t="shared" si="207"/>
        <v>3617</v>
      </c>
      <c r="R46" s="28">
        <f t="shared" si="208"/>
        <v>3617</v>
      </c>
      <c r="S46" s="16" t="str">
        <f t="shared" si="209"/>
        <v/>
      </c>
      <c r="T46" s="499"/>
      <c r="Z46" s="486"/>
      <c r="AA46" s="47" t="s">
        <v>54</v>
      </c>
      <c r="AB46" s="49">
        <f t="shared" si="210"/>
        <v>3617</v>
      </c>
      <c r="AC46" s="49">
        <f t="shared" si="211"/>
        <v>3617</v>
      </c>
      <c r="AD46" s="118" t="str">
        <f t="shared" si="212"/>
        <v/>
      </c>
      <c r="AE46" s="28">
        <f t="shared" si="213"/>
        <v>3617</v>
      </c>
      <c r="AF46" s="28">
        <f t="shared" si="214"/>
        <v>3617</v>
      </c>
      <c r="AG46" s="16" t="str">
        <f t="shared" si="215"/>
        <v/>
      </c>
      <c r="AH46" s="498"/>
      <c r="AO46" s="485" t="s">
        <v>194</v>
      </c>
      <c r="AP46" s="47" t="s">
        <v>32</v>
      </c>
      <c r="AQ46" s="52">
        <f>AU12</f>
        <v>122</v>
      </c>
      <c r="AR46" s="29">
        <f>BA12</f>
        <v>122</v>
      </c>
      <c r="AS46" s="118" t="str">
        <f>IF(AQ46=AR46,"",IF(AR46&gt;AQ46,CONCATENATE($A$3,TEXT((AR46-AQ46),"#,###")),TEXT((AR46-AQ46),"#,###")))</f>
        <v/>
      </c>
      <c r="AT46" s="29">
        <f>AQ46</f>
        <v>122</v>
      </c>
      <c r="AU46" s="29">
        <f>AR46</f>
        <v>122</v>
      </c>
      <c r="AV46" s="16" t="str">
        <f>IF(AT46=AU46,"",IF(AU46&gt;AT46,CONCATENATE($A$1,TEXT(ROUNDUP((AU46-AT46)/AT46,2),"##%")),CONCATENATE($A$2,TEXT(ROUNDUP((AU46-AT46)/AT46,2),"##%"))))</f>
        <v/>
      </c>
      <c r="AW46" s="498" t="str">
        <f>IF(AV49="","",CONCATENATE("Overall ",AV49))</f>
        <v/>
      </c>
      <c r="BD46"/>
      <c r="BE46" s="6"/>
      <c r="BF46" s="6"/>
      <c r="BG46" s="6"/>
      <c r="BH46" s="32"/>
      <c r="BI46" s="489" t="s">
        <v>84</v>
      </c>
      <c r="BJ46" s="489"/>
      <c r="BK46" s="489"/>
      <c r="BL46" s="23"/>
      <c r="BS46"/>
      <c r="BT46" s="6"/>
      <c r="BU46" s="6"/>
      <c r="BV46" s="6"/>
      <c r="BW46" s="32"/>
      <c r="BX46" s="489" t="s">
        <v>84</v>
      </c>
      <c r="BY46" s="489"/>
      <c r="BZ46" s="489"/>
      <c r="CA46" s="23"/>
    </row>
    <row r="47" spans="2:79" ht="16.5" customHeight="1" x14ac:dyDescent="0.2">
      <c r="C47" s="10"/>
      <c r="D47" s="35" t="s">
        <v>9</v>
      </c>
      <c r="E47" s="35" t="s">
        <v>10</v>
      </c>
      <c r="F47" s="43" t="s">
        <v>55</v>
      </c>
      <c r="G47" s="35" t="s">
        <v>9</v>
      </c>
      <c r="H47" s="35" t="s">
        <v>10</v>
      </c>
      <c r="I47" s="43" t="s">
        <v>55</v>
      </c>
      <c r="J47" s="23"/>
      <c r="L47" s="487"/>
      <c r="M47" s="47" t="s">
        <v>118</v>
      </c>
      <c r="N47" s="49">
        <f>AVERAGE(N44:N46)</f>
        <v>10454.333333333334</v>
      </c>
      <c r="O47" s="49">
        <f>AVERAGE(O44:O46)</f>
        <v>10454.333333333334</v>
      </c>
      <c r="P47" s="118" t="str">
        <f t="shared" si="206"/>
        <v/>
      </c>
      <c r="Q47" s="28">
        <f t="shared" si="207"/>
        <v>10454.333333333334</v>
      </c>
      <c r="R47" s="28">
        <f t="shared" si="208"/>
        <v>10454.333333333334</v>
      </c>
      <c r="S47" s="16" t="str">
        <f t="shared" si="209"/>
        <v/>
      </c>
      <c r="T47" s="499"/>
      <c r="Z47" s="487"/>
      <c r="AA47" s="47" t="s">
        <v>118</v>
      </c>
      <c r="AB47" s="49">
        <f t="shared" si="210"/>
        <v>10454</v>
      </c>
      <c r="AC47" s="49">
        <f>TRUNC(AVERAGE(AC44:AC46),0)</f>
        <v>10454</v>
      </c>
      <c r="AD47" s="118" t="str">
        <f t="shared" si="212"/>
        <v/>
      </c>
      <c r="AE47" s="28">
        <f t="shared" si="213"/>
        <v>10454</v>
      </c>
      <c r="AF47" s="28">
        <f t="shared" si="214"/>
        <v>10454</v>
      </c>
      <c r="AG47" s="16" t="str">
        <f t="shared" si="215"/>
        <v/>
      </c>
      <c r="AH47" s="498"/>
      <c r="AO47" s="486"/>
      <c r="AP47" s="47" t="s">
        <v>33</v>
      </c>
      <c r="AQ47" s="52">
        <f t="shared" ref="AQ47:AQ48" si="216">AU13</f>
        <v>144</v>
      </c>
      <c r="AR47" s="29">
        <f t="shared" ref="AR47:AR48" si="217">BA13</f>
        <v>143.99999999999997</v>
      </c>
      <c r="AS47" s="118" t="str">
        <f t="shared" ref="AS47:AS49" si="218">IF(AQ47=AR47,"",IF(AR47&gt;AQ47,CONCATENATE($A$3,TEXT((AR47-AQ47),"#,###")),TEXT((AR47-AQ47),"#,###")))</f>
        <v/>
      </c>
      <c r="AT47" s="29">
        <f t="shared" ref="AT47:AT49" si="219">AQ47</f>
        <v>144</v>
      </c>
      <c r="AU47" s="29">
        <f t="shared" ref="AU47:AU49" si="220">AR47</f>
        <v>143.99999999999997</v>
      </c>
      <c r="AV47" s="16" t="str">
        <f t="shared" ref="AV47:AV49" si="221">IF(AT47=AU47,"",IF(AU47&gt;AT47,CONCATENATE($A$1,TEXT(ROUNDUP((AU47-AT47)/AT47,2),"##%")),CONCATENATE($A$2,TEXT(ROUNDUP((AU47-AT47)/AT47,2),"##%"))))</f>
        <v/>
      </c>
      <c r="AW47" s="498"/>
      <c r="BD47"/>
      <c r="BE47" s="6"/>
      <c r="BF47" s="46" t="s">
        <v>49</v>
      </c>
      <c r="BG47" s="46" t="s">
        <v>50</v>
      </c>
      <c r="BH47" s="117" t="s">
        <v>55</v>
      </c>
      <c r="BI47" s="35" t="s">
        <v>9</v>
      </c>
      <c r="BJ47" s="35" t="s">
        <v>10</v>
      </c>
      <c r="BK47" s="43" t="s">
        <v>55</v>
      </c>
      <c r="BS47"/>
      <c r="BT47" s="6"/>
      <c r="BU47" s="46" t="s">
        <v>49</v>
      </c>
      <c r="BV47" s="46" t="s">
        <v>50</v>
      </c>
      <c r="BW47" s="117" t="s">
        <v>55</v>
      </c>
      <c r="BX47" s="35" t="s">
        <v>9</v>
      </c>
      <c r="BY47" s="35" t="s">
        <v>10</v>
      </c>
      <c r="BZ47" s="43" t="s">
        <v>55</v>
      </c>
    </row>
    <row r="48" spans="2:79" ht="16.5" customHeight="1" x14ac:dyDescent="0.2">
      <c r="B48" s="485" t="s">
        <v>191</v>
      </c>
      <c r="C48" s="47" t="s">
        <v>32</v>
      </c>
      <c r="D48" s="39">
        <f>E19</f>
        <v>402</v>
      </c>
      <c r="E48" s="39">
        <f>I19</f>
        <v>402</v>
      </c>
      <c r="F48" s="118" t="str">
        <f>IFERROR(IF(D48=E48,"",IF(E48&gt;D48,CONCATENATE($A$3,TEXT((E48-D48),"##")),TEXT((E48-D48),"##"))),"")</f>
        <v/>
      </c>
      <c r="G48" s="52">
        <f>D48</f>
        <v>402</v>
      </c>
      <c r="H48" s="52">
        <f>E48</f>
        <v>402</v>
      </c>
      <c r="I48" s="16" t="str">
        <f>IF(G48=H48,"",IF(H48&gt;G48,CONCATENATE($A$1,TEXT(((H48-G48)/G48),"##%")),CONCATENATE($A$2,TEXT(((H48-G48)/G48),"##%"))))</f>
        <v/>
      </c>
      <c r="J48" s="498" t="str">
        <f>IF(I51="","",CONCATENATE("Overall ",I51))</f>
        <v/>
      </c>
      <c r="P48" s="14"/>
      <c r="Q48" s="489" t="s">
        <v>84</v>
      </c>
      <c r="R48" s="489"/>
      <c r="S48" s="489"/>
      <c r="AD48" s="32"/>
      <c r="AE48" s="489" t="s">
        <v>84</v>
      </c>
      <c r="AF48" s="489"/>
      <c r="AG48" s="489"/>
      <c r="AH48"/>
      <c r="AO48" s="486"/>
      <c r="AP48" s="47" t="s">
        <v>54</v>
      </c>
      <c r="AQ48" s="52">
        <f t="shared" si="216"/>
        <v>226</v>
      </c>
      <c r="AR48" s="29">
        <f t="shared" si="217"/>
        <v>226</v>
      </c>
      <c r="AS48" s="118" t="str">
        <f t="shared" si="218"/>
        <v/>
      </c>
      <c r="AT48" s="29">
        <f t="shared" si="219"/>
        <v>226</v>
      </c>
      <c r="AU48" s="29">
        <f t="shared" si="220"/>
        <v>226</v>
      </c>
      <c r="AV48" s="16" t="str">
        <f t="shared" si="221"/>
        <v/>
      </c>
      <c r="AW48" s="498"/>
      <c r="BD48" s="485" t="s">
        <v>198</v>
      </c>
      <c r="BE48" s="47" t="s">
        <v>32</v>
      </c>
      <c r="BF48" s="49">
        <f>AB44</f>
        <v>8759</v>
      </c>
      <c r="BG48" s="49">
        <f>TRUNC(BQ12,0)</f>
        <v>8759</v>
      </c>
      <c r="BH48" s="118" t="str">
        <f>IF(BF48=BG48,"",IF(BG48&gt;BF48,CONCATENATE($A$3,TEXT((BG48-BF48),"$#,###")),TEXT((BG48-BF48),"$#,###")))</f>
        <v/>
      </c>
      <c r="BI48" s="28">
        <f>BF48</f>
        <v>8759</v>
      </c>
      <c r="BJ48" s="28">
        <f>BG48</f>
        <v>8759</v>
      </c>
      <c r="BK48" s="16" t="str">
        <f>IF(BI48=BJ48,"",IF(BJ48&gt;BI48,CONCATENATE($A$1,TEXT(((BJ48-BI48)/BI48),"##%")),CONCATENATE($A$2,TEXT(((BJ48-BI48)/BI48),"##%"))))</f>
        <v/>
      </c>
      <c r="BL48" s="498" t="str">
        <f>IF(BK51="","",CONCATENATE("Overall ",BK51))</f>
        <v/>
      </c>
      <c r="BS48" s="485" t="s">
        <v>208</v>
      </c>
      <c r="BT48" s="47" t="s">
        <v>32</v>
      </c>
      <c r="BU48" s="49">
        <f>TRUNC(BV12,0)</f>
        <v>8759</v>
      </c>
      <c r="BV48" s="49">
        <f>TRUNC(CF12,0)</f>
        <v>8759</v>
      </c>
      <c r="BW48" s="118" t="str">
        <f>IF(BU48=BV48,"",IF(BV48&gt;BU48,CONCATENATE($A$3,TEXT((BV48-BU48),"$#,###")),TEXT((BV48-BU48),"$#,###")))</f>
        <v/>
      </c>
      <c r="BX48" s="28">
        <f>BU48</f>
        <v>8759</v>
      </c>
      <c r="BY48" s="28">
        <f>BV48</f>
        <v>8759</v>
      </c>
      <c r="BZ48" s="16" t="str">
        <f>IF(BX48=BY48,"",IF(BY48&gt;BX48,CONCATENATE($A$1,TEXT(((BY48-BX48)/BX48),"##%")),CONCATENATE($A$2,TEXT(((BY48-BX48)/BX48),"##%"))))</f>
        <v/>
      </c>
      <c r="CA48" s="498" t="str">
        <f>IF(BZ51="","",CONCATENATE("Overall ",BZ51))</f>
        <v/>
      </c>
    </row>
    <row r="49" spans="2:79" ht="16.5" customHeight="1" x14ac:dyDescent="0.2">
      <c r="B49" s="486"/>
      <c r="C49" s="47" t="s">
        <v>33</v>
      </c>
      <c r="D49" s="39">
        <f t="shared" ref="D49:D50" si="222">E20</f>
        <v>256</v>
      </c>
      <c r="E49" s="39">
        <f t="shared" ref="E49:E50" si="223">I20</f>
        <v>256</v>
      </c>
      <c r="F49" s="118" t="str">
        <f t="shared" ref="F49:F51" si="224">IFERROR(IF(D49=E49,"",IF(E49&gt;D49,CONCATENATE($A$3,TEXT((E49-D49),"##")),TEXT((E49-D49),"##"))),"")</f>
        <v/>
      </c>
      <c r="G49" s="52">
        <f t="shared" ref="G49:G51" si="225">D49</f>
        <v>256</v>
      </c>
      <c r="H49" s="52">
        <f t="shared" ref="H49:H51" si="226">E49</f>
        <v>256</v>
      </c>
      <c r="I49" s="16" t="str">
        <f t="shared" ref="I49:I51" si="227">IF(G49=H49,"",IF(H49&gt;G49,CONCATENATE($A$1,TEXT(((H49-G49)/G49),"##%")),CONCATENATE($A$2,TEXT(((H49-G49)/G49),"##%"))))</f>
        <v/>
      </c>
      <c r="J49" s="498"/>
      <c r="M49" s="6"/>
      <c r="N49" s="35" t="s">
        <v>9</v>
      </c>
      <c r="O49" s="35" t="s">
        <v>10</v>
      </c>
      <c r="P49" s="43" t="s">
        <v>55</v>
      </c>
      <c r="Q49" s="35" t="s">
        <v>9</v>
      </c>
      <c r="R49" s="35" t="s">
        <v>10</v>
      </c>
      <c r="S49" s="43" t="s">
        <v>55</v>
      </c>
      <c r="AA49" s="6"/>
      <c r="AB49" s="35" t="s">
        <v>9</v>
      </c>
      <c r="AC49" s="35" t="s">
        <v>10</v>
      </c>
      <c r="AD49" s="43" t="s">
        <v>55</v>
      </c>
      <c r="AE49" s="35" t="s">
        <v>9</v>
      </c>
      <c r="AF49" s="35" t="s">
        <v>10</v>
      </c>
      <c r="AG49" s="43" t="s">
        <v>55</v>
      </c>
      <c r="AH49"/>
      <c r="AO49" s="487"/>
      <c r="AP49" s="47" t="s">
        <v>118</v>
      </c>
      <c r="AQ49" s="16">
        <f>SUM(AQ46:AQ48)</f>
        <v>492</v>
      </c>
      <c r="AR49" s="16">
        <f>SUM(AR46:AR48)</f>
        <v>492</v>
      </c>
      <c r="AS49" s="118" t="str">
        <f t="shared" si="218"/>
        <v/>
      </c>
      <c r="AT49" s="29">
        <f t="shared" si="219"/>
        <v>492</v>
      </c>
      <c r="AU49" s="29">
        <f t="shared" si="220"/>
        <v>492</v>
      </c>
      <c r="AV49" s="16" t="str">
        <f t="shared" si="221"/>
        <v/>
      </c>
      <c r="AW49" s="498"/>
      <c r="BD49" s="486"/>
      <c r="BE49" s="47" t="s">
        <v>33</v>
      </c>
      <c r="BF49" s="49">
        <f t="shared" ref="BF49:BF51" si="228">AB45</f>
        <v>18987</v>
      </c>
      <c r="BG49" s="49">
        <f t="shared" ref="BG49:BG50" si="229">TRUNC(BQ13,0)</f>
        <v>18987</v>
      </c>
      <c r="BH49" s="118" t="str">
        <f t="shared" ref="BH49:BH51" si="230">IF(BF49=BG49,"",IF(BG49&gt;BF49,CONCATENATE($A$3,TEXT((BG49-BF49),"$#,###")),TEXT((BG49-BF49),"$#,###")))</f>
        <v/>
      </c>
      <c r="BI49" s="28">
        <f t="shared" ref="BI49:BI51" si="231">BF49</f>
        <v>18987</v>
      </c>
      <c r="BJ49" s="28">
        <f t="shared" ref="BJ49:BJ51" si="232">BG49</f>
        <v>18987</v>
      </c>
      <c r="BK49" s="16" t="str">
        <f t="shared" ref="BK49:BK51" si="233">IF(BI49=BJ49,"",IF(BJ49&gt;BI49,CONCATENATE($A$1,TEXT(((BJ49-BI49)/BI49),"##%")),CONCATENATE($A$2,TEXT(((BJ49-BI49)/BI49),"##%"))))</f>
        <v/>
      </c>
      <c r="BL49" s="498"/>
      <c r="BS49" s="486"/>
      <c r="BT49" s="47" t="s">
        <v>33</v>
      </c>
      <c r="BU49" s="49">
        <f t="shared" ref="BU49:BU50" si="234">TRUNC(BV13,0)</f>
        <v>18987</v>
      </c>
      <c r="BV49" s="49">
        <f t="shared" ref="BV49:BV50" si="235">TRUNC(CF13,0)</f>
        <v>18987</v>
      </c>
      <c r="BW49" s="118" t="str">
        <f t="shared" ref="BW49:BW51" si="236">IF(BU49=BV49,"",IF(BV49&gt;BU49,CONCATENATE($A$3,TEXT((BV49-BU49),"$#,###")),TEXT((BV49-BU49),"$#,###")))</f>
        <v/>
      </c>
      <c r="BX49" s="28">
        <f t="shared" ref="BX49:BX51" si="237">BU49</f>
        <v>18987</v>
      </c>
      <c r="BY49" s="28">
        <f t="shared" ref="BY49:BY51" si="238">BV49</f>
        <v>18987</v>
      </c>
      <c r="BZ49" s="16" t="str">
        <f t="shared" ref="BZ49:BZ51" si="239">IF(BX49=BY49,"",IF(BY49&gt;BX49,CONCATENATE($A$1,TEXT(((BY49-BX49)/BX49),"##%")),CONCATENATE($A$2,TEXT(((BY49-BX49)/BX49),"##%"))))</f>
        <v/>
      </c>
      <c r="CA49" s="498"/>
    </row>
    <row r="50" spans="2:79" ht="16.5" customHeight="1" x14ac:dyDescent="0.2">
      <c r="B50" s="486"/>
      <c r="C50" s="47" t="s">
        <v>54</v>
      </c>
      <c r="D50" s="39">
        <f t="shared" si="222"/>
        <v>347</v>
      </c>
      <c r="E50" s="39">
        <f t="shared" si="223"/>
        <v>347</v>
      </c>
      <c r="F50" s="118" t="str">
        <f t="shared" si="224"/>
        <v/>
      </c>
      <c r="G50" s="52">
        <f t="shared" si="225"/>
        <v>347</v>
      </c>
      <c r="H50" s="52">
        <f t="shared" si="226"/>
        <v>347</v>
      </c>
      <c r="I50" s="16" t="str">
        <f t="shared" si="227"/>
        <v/>
      </c>
      <c r="J50" s="498"/>
      <c r="L50" s="485" t="s">
        <v>120</v>
      </c>
      <c r="M50" s="47" t="s">
        <v>32</v>
      </c>
      <c r="N50" s="48">
        <f>R19</f>
        <v>402</v>
      </c>
      <c r="O50" s="48">
        <f>W19</f>
        <v>402</v>
      </c>
      <c r="P50" s="118" t="str">
        <f>IF(N50=O50,"",IF(O50&gt;N50,CONCATENATE($A$3,TEXT((O50-N50),"##")),TEXT((O50-N50),"##")))</f>
        <v/>
      </c>
      <c r="Q50" s="52">
        <f>N50</f>
        <v>402</v>
      </c>
      <c r="R50" s="52">
        <f>O50</f>
        <v>402</v>
      </c>
      <c r="S50" s="16" t="str">
        <f>IF(Q50=R50,"",IF(R50&gt;Q50,CONCATENATE($A$1,TEXT(((R50-Q50)/Q50),"##%")),CONCATENATE($A$2,TEXT(((R50-Q50)/Q50),"##%"))))</f>
        <v/>
      </c>
      <c r="T50" s="499" t="str">
        <f>IF(S53="","",CONCATENATE("Overall ",S53))</f>
        <v/>
      </c>
      <c r="Z50" s="485" t="s">
        <v>182</v>
      </c>
      <c r="AA50" s="47" t="s">
        <v>32</v>
      </c>
      <c r="AB50" s="48">
        <f>AD19</f>
        <v>402</v>
      </c>
      <c r="AC50" s="48">
        <f>AJ19</f>
        <v>402</v>
      </c>
      <c r="AD50" s="118" t="str">
        <f>IF(AB50=AC50,"",IF(AC50&gt;AB50,CONCATENATE($A$3,TEXT((AC50-AB50),"##")),TEXT((AC50-AB50),"##")))</f>
        <v/>
      </c>
      <c r="AE50" s="52">
        <f>AB50</f>
        <v>402</v>
      </c>
      <c r="AF50" s="52">
        <f>AC50</f>
        <v>402</v>
      </c>
      <c r="AG50" s="16" t="str">
        <f>IF(AE50=AF50,"",IF(AF50&gt;AE50,CONCATENATE($A$1,TEXT(((AF50-AE50)/AE50),"##%")),CONCATENATE($A$2,TEXT(((AF50-AE50)/AE50),"##%"))))</f>
        <v/>
      </c>
      <c r="AH50" s="498" t="str">
        <f>IF(AG53="","",CONCATENATE("Overall ",AG53))</f>
        <v/>
      </c>
      <c r="BD50" s="486"/>
      <c r="BE50" s="47" t="s">
        <v>54</v>
      </c>
      <c r="BF50" s="49">
        <f t="shared" si="228"/>
        <v>3617</v>
      </c>
      <c r="BG50" s="49">
        <f t="shared" si="229"/>
        <v>3617</v>
      </c>
      <c r="BH50" s="118" t="str">
        <f t="shared" si="230"/>
        <v/>
      </c>
      <c r="BI50" s="28">
        <f t="shared" si="231"/>
        <v>3617</v>
      </c>
      <c r="BJ50" s="28">
        <f t="shared" si="232"/>
        <v>3617</v>
      </c>
      <c r="BK50" s="16" t="str">
        <f t="shared" si="233"/>
        <v/>
      </c>
      <c r="BL50" s="498"/>
      <c r="BS50" s="486"/>
      <c r="BT50" s="47" t="s">
        <v>54</v>
      </c>
      <c r="BU50" s="49">
        <f t="shared" si="234"/>
        <v>3617</v>
      </c>
      <c r="BV50" s="49">
        <f t="shared" si="235"/>
        <v>3617</v>
      </c>
      <c r="BW50" s="118" t="str">
        <f t="shared" si="236"/>
        <v/>
      </c>
      <c r="BX50" s="28">
        <f t="shared" si="237"/>
        <v>3617</v>
      </c>
      <c r="BY50" s="28">
        <f t="shared" si="238"/>
        <v>3617</v>
      </c>
      <c r="BZ50" s="16" t="str">
        <f t="shared" si="239"/>
        <v/>
      </c>
      <c r="CA50" s="498"/>
    </row>
    <row r="51" spans="2:79" ht="16.5" customHeight="1" x14ac:dyDescent="0.2">
      <c r="B51" s="487"/>
      <c r="C51" s="47" t="s">
        <v>118</v>
      </c>
      <c r="D51" s="39">
        <f>SUM(D48:D50)</f>
        <v>1005</v>
      </c>
      <c r="E51" s="39">
        <f>SUM(E48:E50)</f>
        <v>1005</v>
      </c>
      <c r="F51" s="118" t="str">
        <f t="shared" si="224"/>
        <v/>
      </c>
      <c r="G51" s="52">
        <f t="shared" si="225"/>
        <v>1005</v>
      </c>
      <c r="H51" s="52">
        <f t="shared" si="226"/>
        <v>1005</v>
      </c>
      <c r="I51" s="16" t="str">
        <f t="shared" si="227"/>
        <v/>
      </c>
      <c r="J51" s="498"/>
      <c r="L51" s="486"/>
      <c r="M51" s="47" t="s">
        <v>33</v>
      </c>
      <c r="N51" s="48">
        <f>R20</f>
        <v>256</v>
      </c>
      <c r="O51" s="48">
        <f>W20</f>
        <v>255.99999999999997</v>
      </c>
      <c r="P51" s="118" t="str">
        <f t="shared" ref="P51:P53" si="240">IF(N51=O51,"",IF(O51&gt;N51,CONCATENATE($A$3,TEXT((O51-N51),"##")),TEXT((O51-N51),"##")))</f>
        <v/>
      </c>
      <c r="Q51" s="52">
        <f t="shared" ref="Q51:Q53" si="241">N51</f>
        <v>256</v>
      </c>
      <c r="R51" s="52">
        <f t="shared" ref="R51:R53" si="242">O51</f>
        <v>255.99999999999997</v>
      </c>
      <c r="S51" s="16" t="str">
        <f t="shared" ref="S51:S53" si="243">IF(Q51=R51,"",IF(R51&gt;Q51,CONCATENATE($A$1,TEXT(((R51-Q51)/Q51),"##%")),CONCATENATE($A$2,TEXT(((R51-Q51)/Q51),"##%"))))</f>
        <v/>
      </c>
      <c r="T51" s="499"/>
      <c r="Z51" s="486"/>
      <c r="AA51" s="47" t="s">
        <v>33</v>
      </c>
      <c r="AB51" s="48">
        <f t="shared" ref="AB51:AB52" si="244">AD20</f>
        <v>256</v>
      </c>
      <c r="AC51" s="48">
        <f t="shared" ref="AC51:AC52" si="245">AJ20</f>
        <v>255.99999999999997</v>
      </c>
      <c r="AD51" s="118" t="str">
        <f t="shared" ref="AD51:AD53" si="246">IF(AB51=AC51,"",IF(AC51&gt;AB51,CONCATENATE($A$3,TEXT((AC51-AB51),"##")),TEXT((AC51-AB51),"##")))</f>
        <v/>
      </c>
      <c r="AE51" s="52">
        <f t="shared" ref="AE51:AE53" si="247">AB51</f>
        <v>256</v>
      </c>
      <c r="AF51" s="52">
        <f t="shared" ref="AF51:AF53" si="248">AC51</f>
        <v>255.99999999999997</v>
      </c>
      <c r="AG51" s="16" t="str">
        <f t="shared" ref="AG51:AG53" si="249">IF(AE51=AF51,"",IF(AF51&gt;AE51,CONCATENATE($A$1,TEXT(((AF51-AE51)/AE51),"##%")),CONCATENATE($A$2,TEXT(((AF51-AE51)/AE51),"##%"))))</f>
        <v/>
      </c>
      <c r="AH51" s="498"/>
      <c r="BD51" s="487"/>
      <c r="BE51" s="47" t="s">
        <v>118</v>
      </c>
      <c r="BF51" s="49">
        <f t="shared" si="228"/>
        <v>10454</v>
      </c>
      <c r="BG51" s="49">
        <f>TRUNC(AVERAGE(BG48:BG50),0)</f>
        <v>10454</v>
      </c>
      <c r="BH51" s="118" t="str">
        <f t="shared" si="230"/>
        <v/>
      </c>
      <c r="BI51" s="28">
        <f t="shared" si="231"/>
        <v>10454</v>
      </c>
      <c r="BJ51" s="28">
        <f t="shared" si="232"/>
        <v>10454</v>
      </c>
      <c r="BK51" s="16" t="str">
        <f t="shared" si="233"/>
        <v/>
      </c>
      <c r="BL51" s="498"/>
      <c r="BS51" s="487"/>
      <c r="BT51" s="47" t="s">
        <v>118</v>
      </c>
      <c r="BU51" s="49">
        <f>AVERAGE(BU48:BU50)</f>
        <v>10454.333333333334</v>
      </c>
      <c r="BV51" s="49">
        <f>AVERAGE(BV48:BV50)</f>
        <v>10454.333333333334</v>
      </c>
      <c r="BW51" s="118" t="str">
        <f t="shared" si="236"/>
        <v/>
      </c>
      <c r="BX51" s="28">
        <f t="shared" si="237"/>
        <v>10454.333333333334</v>
      </c>
      <c r="BY51" s="28">
        <f t="shared" si="238"/>
        <v>10454.333333333334</v>
      </c>
      <c r="BZ51" s="16" t="str">
        <f t="shared" si="239"/>
        <v/>
      </c>
      <c r="CA51" s="498"/>
    </row>
    <row r="52" spans="2:79" ht="16.5" customHeight="1" x14ac:dyDescent="0.2">
      <c r="B52"/>
      <c r="C52" s="10"/>
      <c r="D52" s="11"/>
      <c r="E52" s="11"/>
      <c r="L52" s="486"/>
      <c r="M52" s="47" t="s">
        <v>54</v>
      </c>
      <c r="N52" s="48">
        <f>R21</f>
        <v>347</v>
      </c>
      <c r="O52" s="48">
        <f>W21</f>
        <v>347</v>
      </c>
      <c r="P52" s="118" t="str">
        <f t="shared" si="240"/>
        <v/>
      </c>
      <c r="Q52" s="52">
        <f t="shared" si="241"/>
        <v>347</v>
      </c>
      <c r="R52" s="52">
        <f t="shared" si="242"/>
        <v>347</v>
      </c>
      <c r="S52" s="16" t="str">
        <f t="shared" si="243"/>
        <v/>
      </c>
      <c r="T52" s="499"/>
      <c r="Z52" s="486"/>
      <c r="AA52" s="47" t="s">
        <v>54</v>
      </c>
      <c r="AB52" s="48">
        <f t="shared" si="244"/>
        <v>347</v>
      </c>
      <c r="AC52" s="48">
        <f t="shared" si="245"/>
        <v>347</v>
      </c>
      <c r="AD52" s="118" t="str">
        <f t="shared" si="246"/>
        <v/>
      </c>
      <c r="AE52" s="52">
        <f t="shared" si="247"/>
        <v>347</v>
      </c>
      <c r="AF52" s="52">
        <f t="shared" si="248"/>
        <v>347</v>
      </c>
      <c r="AG52" s="16" t="str">
        <f t="shared" si="249"/>
        <v/>
      </c>
      <c r="AH52" s="498"/>
      <c r="AO52" s="15"/>
      <c r="AP52" s="15"/>
      <c r="AQ52" s="15"/>
      <c r="AR52" s="15"/>
      <c r="AS52" s="15"/>
      <c r="AT52" s="483" t="s">
        <v>84</v>
      </c>
      <c r="AU52" s="484"/>
      <c r="AX52" s="15"/>
      <c r="BD52"/>
      <c r="BE52"/>
      <c r="BS52"/>
      <c r="BT52"/>
    </row>
    <row r="53" spans="2:79" ht="16.5" customHeight="1" x14ac:dyDescent="0.2">
      <c r="B53"/>
      <c r="C53" s="10"/>
      <c r="D53" s="36" t="s">
        <v>5</v>
      </c>
      <c r="E53" s="36" t="s">
        <v>26</v>
      </c>
      <c r="F53"/>
      <c r="L53" s="487"/>
      <c r="M53" s="47" t="s">
        <v>118</v>
      </c>
      <c r="N53" s="48">
        <f>SUM(N50:N52)</f>
        <v>1005</v>
      </c>
      <c r="O53" s="48">
        <f>SUM(O50:O52)</f>
        <v>1005</v>
      </c>
      <c r="P53" s="118" t="str">
        <f t="shared" si="240"/>
        <v/>
      </c>
      <c r="Q53" s="52">
        <f t="shared" si="241"/>
        <v>1005</v>
      </c>
      <c r="R53" s="52">
        <f t="shared" si="242"/>
        <v>1005</v>
      </c>
      <c r="S53" s="16" t="str">
        <f t="shared" si="243"/>
        <v/>
      </c>
      <c r="T53" s="499"/>
      <c r="Z53" s="487"/>
      <c r="AA53" s="47" t="s">
        <v>118</v>
      </c>
      <c r="AB53" s="48">
        <f>SUM(AB50:AB52)</f>
        <v>1005</v>
      </c>
      <c r="AC53" s="48">
        <f>SUM(AC50:AC52)</f>
        <v>1005</v>
      </c>
      <c r="AD53" s="118" t="str">
        <f t="shared" si="246"/>
        <v/>
      </c>
      <c r="AE53" s="52">
        <f t="shared" si="247"/>
        <v>1005</v>
      </c>
      <c r="AF53" s="52">
        <f t="shared" si="248"/>
        <v>1005</v>
      </c>
      <c r="AG53" s="16" t="str">
        <f t="shared" si="249"/>
        <v/>
      </c>
      <c r="AH53" s="498"/>
      <c r="AO53" s="15"/>
      <c r="AP53" s="15"/>
      <c r="AQ53" s="43" t="s">
        <v>5</v>
      </c>
      <c r="AR53" s="43" t="s">
        <v>6</v>
      </c>
      <c r="AS53" s="43" t="s">
        <v>55</v>
      </c>
      <c r="AT53" s="43" t="s">
        <v>5</v>
      </c>
      <c r="AU53" s="43" t="s">
        <v>6</v>
      </c>
      <c r="AX53" s="15"/>
      <c r="BD53"/>
      <c r="BE53"/>
      <c r="BF53" s="36" t="s">
        <v>5</v>
      </c>
      <c r="BG53" s="36" t="s">
        <v>26</v>
      </c>
      <c r="BS53"/>
      <c r="BT53"/>
      <c r="BU53" s="36" t="s">
        <v>5</v>
      </c>
      <c r="BV53" s="36" t="s">
        <v>26</v>
      </c>
    </row>
    <row r="54" spans="2:79" ht="16.5" customHeight="1" x14ac:dyDescent="0.2">
      <c r="B54" s="491" t="s">
        <v>192</v>
      </c>
      <c r="C54" s="34" t="s">
        <v>121</v>
      </c>
      <c r="D54" s="40">
        <f>'2.Data Input'!F7</f>
        <v>265</v>
      </c>
      <c r="E54" s="40">
        <f>D54</f>
        <v>265</v>
      </c>
      <c r="F54"/>
      <c r="L54"/>
      <c r="M54" s="6"/>
      <c r="N54" s="6"/>
      <c r="O54" s="6"/>
      <c r="P54" s="14"/>
      <c r="Q54" s="489" t="s">
        <v>84</v>
      </c>
      <c r="R54" s="489"/>
      <c r="S54" s="489"/>
      <c r="Z54"/>
      <c r="AA54" s="6"/>
      <c r="AB54" s="6"/>
      <c r="AC54" s="6"/>
      <c r="AD54" s="32"/>
      <c r="AE54" s="489" t="s">
        <v>84</v>
      </c>
      <c r="AF54" s="489"/>
      <c r="AG54" s="489"/>
      <c r="AH54"/>
      <c r="AO54" s="485" t="s">
        <v>195</v>
      </c>
      <c r="AP54" s="47" t="s">
        <v>32</v>
      </c>
      <c r="AQ54" s="53">
        <f>AT19</f>
        <v>0.13432835820895522</v>
      </c>
      <c r="AR54" s="53">
        <f>AX19</f>
        <v>0.13432835820895522</v>
      </c>
      <c r="AS54" s="16" t="str">
        <f>IF(AQ54=AR54,"",IF(AR54&gt;AQ54,CONCATENATE($A$1,TEXT(((AR54-AQ54)/AQ54),"##%")),CONCATENATE($A$2,TEXT(((AR54-AQ54)/AQ54),"##%"))))</f>
        <v/>
      </c>
      <c r="AT54" s="53">
        <f>AQ54</f>
        <v>0.13432835820895522</v>
      </c>
      <c r="AU54" s="53">
        <f>AR54</f>
        <v>0.13432835820895522</v>
      </c>
      <c r="AV54" s="519" t="str">
        <f>BK91</f>
        <v/>
      </c>
      <c r="AX54" s="15"/>
      <c r="BD54" s="485" t="s">
        <v>199</v>
      </c>
      <c r="BE54" s="34" t="s">
        <v>121</v>
      </c>
      <c r="BF54" s="40">
        <f>D43</f>
        <v>80</v>
      </c>
      <c r="BG54" s="40">
        <f>BF54</f>
        <v>80</v>
      </c>
      <c r="BS54" s="485" t="s">
        <v>209</v>
      </c>
      <c r="BT54" s="34" t="s">
        <v>121</v>
      </c>
      <c r="BU54" s="40">
        <f>'2.Data Input'!F6</f>
        <v>80</v>
      </c>
      <c r="BV54" s="40">
        <f>BU54</f>
        <v>80</v>
      </c>
    </row>
    <row r="55" spans="2:79" ht="16.5" customHeight="1" x14ac:dyDescent="0.2">
      <c r="B55" s="493"/>
      <c r="C55" s="33" t="s">
        <v>122</v>
      </c>
      <c r="D55" s="41"/>
      <c r="E55" s="42" t="str">
        <f>IF(TRUNC(J22,0)=0,"",TRUNC(J22,0))</f>
        <v/>
      </c>
      <c r="F55"/>
      <c r="L55"/>
      <c r="M55" s="6"/>
      <c r="N55" s="46" t="s">
        <v>49</v>
      </c>
      <c r="O55" s="46" t="s">
        <v>50</v>
      </c>
      <c r="P55" s="43" t="s">
        <v>55</v>
      </c>
      <c r="Q55" s="35" t="s">
        <v>9</v>
      </c>
      <c r="R55" s="35" t="s">
        <v>10</v>
      </c>
      <c r="S55" s="43" t="s">
        <v>55</v>
      </c>
      <c r="Z55"/>
      <c r="AA55" s="6"/>
      <c r="AB55" s="46" t="s">
        <v>49</v>
      </c>
      <c r="AC55" s="46" t="s">
        <v>50</v>
      </c>
      <c r="AD55" s="43" t="s">
        <v>55</v>
      </c>
      <c r="AE55" s="35" t="s">
        <v>9</v>
      </c>
      <c r="AF55" s="35" t="s">
        <v>10</v>
      </c>
      <c r="AG55" s="43" t="s">
        <v>55</v>
      </c>
      <c r="AH55"/>
      <c r="AO55" s="486"/>
      <c r="AP55" s="47" t="s">
        <v>33</v>
      </c>
      <c r="AQ55" s="53">
        <f t="shared" ref="AQ55:AQ56" si="250">AT20</f>
        <v>8.203125E-2</v>
      </c>
      <c r="AR55" s="53">
        <f t="shared" ref="AR55:AR56" si="251">AX20</f>
        <v>8.203125E-2</v>
      </c>
      <c r="AS55" s="16" t="str">
        <f t="shared" ref="AS55:AS57" si="252">IF(AQ55=AR55,"",IF(AR55&gt;AQ55,CONCATENATE($A$1,TEXT(((AR55-AQ55)/AQ55),"##%")),CONCATENATE($A$2,TEXT(((AR55-AQ55)/AQ55),"##%"))))</f>
        <v/>
      </c>
      <c r="AT55" s="53">
        <f t="shared" ref="AT55:AT57" si="253">AQ55</f>
        <v>8.203125E-2</v>
      </c>
      <c r="AU55" s="53">
        <f t="shared" ref="AU55:AU57" si="254">AR55</f>
        <v>8.203125E-2</v>
      </c>
      <c r="AV55" s="519"/>
      <c r="AX55" s="15"/>
      <c r="BD55" s="487"/>
      <c r="BE55" s="33" t="s">
        <v>122</v>
      </c>
      <c r="BF55" s="41">
        <v>0</v>
      </c>
      <c r="BG55" s="39" t="str">
        <f>IF(BL15=BG54,"",BL15-BG54)</f>
        <v/>
      </c>
      <c r="BS55" s="487"/>
      <c r="BT55" s="33" t="s">
        <v>122</v>
      </c>
      <c r="BU55" s="41">
        <v>0</v>
      </c>
      <c r="BV55" s="39" t="str">
        <f>IF(CA15=BV54,"",CA15-BV54)</f>
        <v/>
      </c>
    </row>
    <row r="56" spans="2:79" ht="16.5" customHeight="1" x14ac:dyDescent="0.2">
      <c r="L56" s="485" t="s">
        <v>188</v>
      </c>
      <c r="M56" s="47" t="s">
        <v>32</v>
      </c>
      <c r="N56" s="49">
        <f>TRUNC(S19,0)</f>
        <v>7960</v>
      </c>
      <c r="O56" s="49">
        <f>TRUNC(X19,0)</f>
        <v>7960</v>
      </c>
      <c r="P56" s="118" t="str">
        <f>IF(N56=O56,"",IF(O56&gt;N56,CONCATENATE($A$3,TEXT((O56-N56),"$#,###")),TEXT((O56-N56),"$#,###")))</f>
        <v/>
      </c>
      <c r="Q56" s="28">
        <f>N56</f>
        <v>7960</v>
      </c>
      <c r="R56" s="28">
        <f>O56</f>
        <v>7960</v>
      </c>
      <c r="S56" s="16" t="str">
        <f>IF(Q56=R56,"",IF(R56&gt;Q56,CONCATENATE($A$1,TEXT(((R56-Q56)/Q56),"##%")),CONCATENATE($A$2,TEXT(((R56-Q56)/Q56),"##%"))))</f>
        <v/>
      </c>
      <c r="T56" s="499" t="str">
        <f>IF(S59="","",CONCATENATE("Overall ",S59))</f>
        <v/>
      </c>
      <c r="Z56" s="485" t="s">
        <v>183</v>
      </c>
      <c r="AA56" s="47" t="s">
        <v>32</v>
      </c>
      <c r="AB56" s="49">
        <f t="shared" ref="AB56:AB58" si="255">TRUNC(N56,0)</f>
        <v>7960</v>
      </c>
      <c r="AC56" s="49">
        <f>TRUNC(AK19,0)</f>
        <v>7960</v>
      </c>
      <c r="AD56" s="118" t="str">
        <f>IF(AB56=AC56,"",IF(AC56&gt;AB56,CONCATENATE($A$3,TEXT((AC56-AB56),"$#,###")),TEXT((AC56-AB56),"$#,###")))</f>
        <v/>
      </c>
      <c r="AE56" s="28">
        <f>AB56</f>
        <v>7960</v>
      </c>
      <c r="AF56" s="28">
        <f>AC56</f>
        <v>7960</v>
      </c>
      <c r="AG56" s="16" t="str">
        <f>IF(AE56=AF56,"",IF(AF56&gt;AE56,CONCATENATE($A$1,TEXT(((AF56-AE56)/AE56),"##%")),CONCATENATE($A$2,TEXT(((AF56-AE56)/AE56),"##%"))))</f>
        <v/>
      </c>
      <c r="AH56" s="498" t="str">
        <f>IF(AG59="","",CONCATENATE("Overall ",AG59))</f>
        <v/>
      </c>
      <c r="AO56" s="486"/>
      <c r="AP56" s="47" t="s">
        <v>54</v>
      </c>
      <c r="AQ56" s="53">
        <f t="shared" si="250"/>
        <v>5.4755043227665709E-2</v>
      </c>
      <c r="AR56" s="53">
        <f t="shared" si="251"/>
        <v>5.4755043227665709E-2</v>
      </c>
      <c r="AS56" s="16" t="str">
        <f t="shared" si="252"/>
        <v/>
      </c>
      <c r="AT56" s="53">
        <f t="shared" si="253"/>
        <v>5.4755043227665709E-2</v>
      </c>
      <c r="AU56" s="53">
        <f t="shared" si="254"/>
        <v>5.4755043227665709E-2</v>
      </c>
      <c r="AV56" s="519"/>
      <c r="AX56" s="15"/>
      <c r="BD56"/>
      <c r="BE56"/>
      <c r="BH56" s="23"/>
      <c r="BI56" s="489" t="s">
        <v>84</v>
      </c>
      <c r="BJ56" s="489"/>
      <c r="BK56" s="489"/>
      <c r="BL56" s="23"/>
      <c r="BS56"/>
      <c r="BT56"/>
      <c r="BW56" s="23"/>
      <c r="BX56" s="489" t="s">
        <v>84</v>
      </c>
      <c r="BY56" s="489"/>
      <c r="BZ56" s="489"/>
      <c r="CA56" s="23"/>
    </row>
    <row r="57" spans="2:79" ht="16.5" customHeight="1" x14ac:dyDescent="0.2">
      <c r="L57" s="486"/>
      <c r="M57" s="47" t="s">
        <v>33</v>
      </c>
      <c r="N57" s="49">
        <f t="shared" ref="N57:N58" si="256">TRUNC(S20,0)</f>
        <v>18750</v>
      </c>
      <c r="O57" s="49">
        <f t="shared" ref="O57:O58" si="257">TRUNC(X20,0)</f>
        <v>18750</v>
      </c>
      <c r="P57" s="118" t="str">
        <f t="shared" ref="P57:P59" si="258">IF(N57=O57,"",IF(O57&gt;N57,CONCATENATE($A$3,TEXT((O57-N57),"$#,###")),TEXT((O57-N57),"$#,###")))</f>
        <v/>
      </c>
      <c r="Q57" s="28">
        <f t="shared" ref="Q57:Q59" si="259">N57</f>
        <v>18750</v>
      </c>
      <c r="R57" s="28">
        <f t="shared" ref="R57:R59" si="260">O57</f>
        <v>18750</v>
      </c>
      <c r="S57" s="16" t="str">
        <f t="shared" ref="S57:S59" si="261">IF(Q57=R57,"",IF(R57&gt;Q57,CONCATENATE($A$1,TEXT(((R57-Q57)/Q57),"##%")),CONCATENATE($A$2,TEXT(((R57-Q57)/Q57),"##%"))))</f>
        <v/>
      </c>
      <c r="T57" s="499"/>
      <c r="Z57" s="486"/>
      <c r="AA57" s="47" t="s">
        <v>33</v>
      </c>
      <c r="AB57" s="49">
        <f t="shared" si="255"/>
        <v>18750</v>
      </c>
      <c r="AC57" s="49">
        <f t="shared" ref="AC57:AC58" si="262">TRUNC(AK20,0)</f>
        <v>18750</v>
      </c>
      <c r="AD57" s="118" t="str">
        <f t="shared" ref="AD57:AD59" si="263">IF(AB57=AC57,"",IF(AC57&gt;AB57,CONCATENATE($A$3,TEXT((AC57-AB57),"$#,###")),TEXT((AC57-AB57),"$#,###")))</f>
        <v/>
      </c>
      <c r="AE57" s="28">
        <f t="shared" ref="AE57:AE59" si="264">AB57</f>
        <v>18750</v>
      </c>
      <c r="AF57" s="28">
        <f t="shared" ref="AF57:AF59" si="265">AC57</f>
        <v>18750</v>
      </c>
      <c r="AG57" s="16" t="str">
        <f t="shared" ref="AG57:AG59" si="266">IF(AE57=AF57,"",IF(AF57&gt;AE57,CONCATENATE($A$1,TEXT(((AF57-AE57)/AE57),"##%")),CONCATENATE($A$2,TEXT(((AF57-AE57)/AE57),"##%"))))</f>
        <v/>
      </c>
      <c r="AH57" s="498"/>
      <c r="AO57" s="487"/>
      <c r="AP57" s="47" t="s">
        <v>118</v>
      </c>
      <c r="AQ57" s="53">
        <f>AVERAGE(AQ54:AQ56)</f>
        <v>9.0371550478873644E-2</v>
      </c>
      <c r="AR57" s="53">
        <f>AVERAGE(AR54:AR56)</f>
        <v>9.0371550478873644E-2</v>
      </c>
      <c r="AS57" s="16" t="str">
        <f t="shared" si="252"/>
        <v/>
      </c>
      <c r="AT57" s="53">
        <f t="shared" si="253"/>
        <v>9.0371550478873644E-2</v>
      </c>
      <c r="AU57" s="53">
        <f t="shared" si="254"/>
        <v>9.0371550478873644E-2</v>
      </c>
      <c r="AV57" s="520"/>
      <c r="AX57" s="15"/>
      <c r="BD57"/>
      <c r="BE57"/>
      <c r="BF57" s="35" t="s">
        <v>9</v>
      </c>
      <c r="BG57" s="35" t="s">
        <v>10</v>
      </c>
      <c r="BH57" s="117" t="s">
        <v>55</v>
      </c>
      <c r="BI57" s="35" t="s">
        <v>9</v>
      </c>
      <c r="BJ57" s="35" t="s">
        <v>10</v>
      </c>
      <c r="BK57" s="43" t="s">
        <v>55</v>
      </c>
      <c r="BL57" s="23"/>
      <c r="BS57"/>
      <c r="BT57"/>
      <c r="BU57" s="35" t="s">
        <v>9</v>
      </c>
      <c r="BV57" s="35" t="s">
        <v>10</v>
      </c>
      <c r="BW57" s="117" t="s">
        <v>55</v>
      </c>
      <c r="BX57" s="35" t="s">
        <v>9</v>
      </c>
      <c r="BY57" s="35" t="s">
        <v>10</v>
      </c>
      <c r="BZ57" s="43" t="s">
        <v>55</v>
      </c>
      <c r="CA57" s="23"/>
    </row>
    <row r="58" spans="2:79" ht="16.5" customHeight="1" x14ac:dyDescent="0.2">
      <c r="C58" s="222" t="s">
        <v>15</v>
      </c>
      <c r="D58" s="222" t="s">
        <v>73</v>
      </c>
      <c r="E58" s="222" t="s">
        <v>74</v>
      </c>
      <c r="F58" s="222" t="s">
        <v>75</v>
      </c>
      <c r="L58" s="486"/>
      <c r="M58" s="47" t="s">
        <v>54</v>
      </c>
      <c r="N58" s="49">
        <f t="shared" si="256"/>
        <v>4308</v>
      </c>
      <c r="O58" s="49">
        <f t="shared" si="257"/>
        <v>4308</v>
      </c>
      <c r="P58" s="118" t="str">
        <f t="shared" si="258"/>
        <v/>
      </c>
      <c r="Q58" s="28">
        <f t="shared" si="259"/>
        <v>4308</v>
      </c>
      <c r="R58" s="28">
        <f t="shared" si="260"/>
        <v>4308</v>
      </c>
      <c r="S58" s="16" t="str">
        <f t="shared" si="261"/>
        <v/>
      </c>
      <c r="T58" s="499"/>
      <c r="Z58" s="486"/>
      <c r="AA58" s="47" t="s">
        <v>54</v>
      </c>
      <c r="AB58" s="49">
        <f t="shared" si="255"/>
        <v>4308</v>
      </c>
      <c r="AC58" s="49">
        <f t="shared" si="262"/>
        <v>4308</v>
      </c>
      <c r="AD58" s="118" t="str">
        <f t="shared" si="263"/>
        <v/>
      </c>
      <c r="AE58" s="28">
        <f t="shared" si="264"/>
        <v>4308</v>
      </c>
      <c r="AF58" s="28">
        <f t="shared" si="265"/>
        <v>4308</v>
      </c>
      <c r="AG58" s="16" t="str">
        <f t="shared" si="266"/>
        <v/>
      </c>
      <c r="AH58" s="498"/>
      <c r="AP58" s="6"/>
      <c r="AQ58" s="15"/>
      <c r="AR58" s="15"/>
      <c r="AS58" s="15"/>
      <c r="AT58" s="489" t="s">
        <v>84</v>
      </c>
      <c r="AU58" s="489"/>
      <c r="AV58" s="489"/>
      <c r="AX58" s="15"/>
      <c r="BD58" s="485" t="s">
        <v>200</v>
      </c>
      <c r="BE58" s="47" t="s">
        <v>32</v>
      </c>
      <c r="BF58" s="48">
        <f>AB50</f>
        <v>402</v>
      </c>
      <c r="BG58" s="48">
        <f>BO19</f>
        <v>402</v>
      </c>
      <c r="BH58" s="118" t="str">
        <f>IF(BF58=BG58,"",IF(BG58&gt;BF58,CONCATENATE($A$3,TEXT((BG58-BF58),"##")),TEXT((BG58-BF58),"##")))</f>
        <v/>
      </c>
      <c r="BI58" s="52">
        <f>BF58</f>
        <v>402</v>
      </c>
      <c r="BJ58" s="52">
        <f>BG58</f>
        <v>402</v>
      </c>
      <c r="BK58" s="16" t="str">
        <f>IF(BI58=BJ58,"",IF(BJ58&gt;BI58,CONCATENATE($A$1,TEXT(((BJ58-BI58)/BI58),"##%")),CONCATENATE($A$2,TEXT(((BJ58-BI58)/BI58),"##%"))))</f>
        <v/>
      </c>
      <c r="BL58" s="498" t="str">
        <f>IF(BK61="","",CONCATENATE("Overall ",BK61))</f>
        <v/>
      </c>
      <c r="BS58" s="485" t="s">
        <v>210</v>
      </c>
      <c r="BT58" s="47" t="s">
        <v>32</v>
      </c>
      <c r="BU58" s="48">
        <f>BU19</f>
        <v>402</v>
      </c>
      <c r="BV58" s="48">
        <f>CD19</f>
        <v>402</v>
      </c>
      <c r="BW58" s="118" t="str">
        <f>IF(BU58=BV58,"",IF(BV58&gt;BU58,CONCATENATE($A$3,TEXT((BV58-BU58),"#,###")),TEXT((BV58-BU58),"##")))</f>
        <v/>
      </c>
      <c r="BX58" s="52">
        <f>BU58</f>
        <v>402</v>
      </c>
      <c r="BY58" s="52">
        <f>BV58</f>
        <v>402</v>
      </c>
      <c r="BZ58" s="16" t="str">
        <f>IF(BX58=BY58,"",IF(BY58&gt;BX58,CONCATENATE($A$1,TEXT(((BY58-BX58)/BX58),"##%")),CONCATENATE($A$2,TEXT(((BY58-BX58)/BX58),"##%"))))</f>
        <v/>
      </c>
      <c r="CA58" s="498" t="str">
        <f>IF(BZ61="","",CONCATENATE("Overall ",BZ61))</f>
        <v/>
      </c>
    </row>
    <row r="59" spans="2:79" ht="16.5" customHeight="1" x14ac:dyDescent="0.2">
      <c r="C59" s="27" t="s">
        <v>4</v>
      </c>
      <c r="D59" s="28">
        <f>IF('8.Change Investments'!F4=0,NA(),'8.Change Investments'!F4)</f>
        <v>2000000</v>
      </c>
      <c r="E59" s="28">
        <f>IF('8.Change Investments'!L4=0,NA(),'8.Change Investments'!L4)</f>
        <v>1200000</v>
      </c>
      <c r="F59" s="28">
        <f>SUMIF(D59:E59,"&lt;&gt;"&amp;"#N/A")</f>
        <v>3200000</v>
      </c>
      <c r="L59" s="487"/>
      <c r="M59" s="47" t="s">
        <v>118</v>
      </c>
      <c r="N59" s="49">
        <f>AVERAGE(N56:N58)</f>
        <v>10339.333333333334</v>
      </c>
      <c r="O59" s="49">
        <f>AVERAGE(O56:O58)</f>
        <v>10339.333333333334</v>
      </c>
      <c r="P59" s="118" t="str">
        <f t="shared" si="258"/>
        <v/>
      </c>
      <c r="Q59" s="28">
        <f t="shared" si="259"/>
        <v>10339.333333333334</v>
      </c>
      <c r="R59" s="28">
        <f t="shared" si="260"/>
        <v>10339.333333333334</v>
      </c>
      <c r="S59" s="16" t="str">
        <f t="shared" si="261"/>
        <v/>
      </c>
      <c r="T59" s="499"/>
      <c r="Z59" s="487"/>
      <c r="AA59" s="47" t="s">
        <v>118</v>
      </c>
      <c r="AB59" s="49">
        <f>TRUNC(N59,0)</f>
        <v>10339</v>
      </c>
      <c r="AC59" s="49">
        <f>TRUNC(AVERAGE(AC56:AC58),0)</f>
        <v>10339</v>
      </c>
      <c r="AD59" s="118" t="str">
        <f t="shared" si="263"/>
        <v/>
      </c>
      <c r="AE59" s="28">
        <f t="shared" si="264"/>
        <v>10339</v>
      </c>
      <c r="AF59" s="28">
        <f t="shared" si="265"/>
        <v>10339</v>
      </c>
      <c r="AG59" s="16" t="str">
        <f t="shared" si="266"/>
        <v/>
      </c>
      <c r="AH59" s="498"/>
      <c r="AP59" s="6"/>
      <c r="AQ59" s="43" t="s">
        <v>5</v>
      </c>
      <c r="AR59" s="43" t="s">
        <v>6</v>
      </c>
      <c r="AS59" s="43" t="s">
        <v>55</v>
      </c>
      <c r="AT59" s="43" t="s">
        <v>5</v>
      </c>
      <c r="AU59" s="43" t="s">
        <v>6</v>
      </c>
      <c r="AV59" s="43" t="s">
        <v>55</v>
      </c>
      <c r="AX59" s="15"/>
      <c r="BD59" s="486"/>
      <c r="BE59" s="47" t="s">
        <v>33</v>
      </c>
      <c r="BF59" s="48">
        <f t="shared" ref="BF59:BF60" si="267">AB51</f>
        <v>256</v>
      </c>
      <c r="BG59" s="48">
        <f t="shared" ref="BG59:BG60" si="268">BO20</f>
        <v>256</v>
      </c>
      <c r="BH59" s="118" t="str">
        <f t="shared" ref="BH59:BH61" si="269">IF(BF59=BG59,"",IF(BG59&gt;BF59,CONCATENATE($A$3,TEXT((BG59-BF59),"##")),TEXT((BG59-BF59),"##")))</f>
        <v/>
      </c>
      <c r="BI59" s="52">
        <f t="shared" ref="BI59:BI61" si="270">BF59</f>
        <v>256</v>
      </c>
      <c r="BJ59" s="52">
        <f t="shared" ref="BJ59:BJ61" si="271">BG59</f>
        <v>256</v>
      </c>
      <c r="BK59" s="16" t="str">
        <f t="shared" ref="BK59:BK61" si="272">IF(BI59=BJ59,"",IF(BJ59&gt;BI59,CONCATENATE($A$1,TEXT(((BJ59-BI59)/BI59),"##%")),CONCATENATE($A$2,TEXT(((BJ59-BI59)/BI59),"##%"))))</f>
        <v/>
      </c>
      <c r="BL59" s="498"/>
      <c r="BS59" s="486"/>
      <c r="BT59" s="47" t="s">
        <v>33</v>
      </c>
      <c r="BU59" s="48">
        <f t="shared" ref="BU59:BU60" si="273">BU20</f>
        <v>256</v>
      </c>
      <c r="BV59" s="48">
        <f t="shared" ref="BV59:BV60" si="274">CD20</f>
        <v>256</v>
      </c>
      <c r="BW59" s="118" t="str">
        <f t="shared" ref="BW59:BW61" si="275">IF(BU59=BV59,"",IF(BV59&gt;BU59,CONCATENATE($A$3,TEXT((BV59-BU59),"#,###")),TEXT((BV59-BU59),"##")))</f>
        <v/>
      </c>
      <c r="BX59" s="52">
        <f t="shared" ref="BX59:BX61" si="276">BU59</f>
        <v>256</v>
      </c>
      <c r="BY59" s="52">
        <f t="shared" ref="BY59:BY61" si="277">BV59</f>
        <v>256</v>
      </c>
      <c r="BZ59" s="16" t="str">
        <f t="shared" ref="BZ59:BZ61" si="278">IF(BX59=BY59,"",IF(BY59&gt;BX59,CONCATENATE($A$1,TEXT(((BY59-BX59)/BX59),"##%")),CONCATENATE($A$2,TEXT(((BY59-BX59)/BX59),"##%"))))</f>
        <v/>
      </c>
      <c r="CA59" s="498"/>
    </row>
    <row r="60" spans="2:79" ht="16.5" customHeight="1" x14ac:dyDescent="0.2">
      <c r="C60" s="27" t="s">
        <v>3</v>
      </c>
      <c r="D60" s="28">
        <f>IF('8.Change Investments'!F5=0,NA(),'8.Change Investments'!F5)</f>
        <v>1800000</v>
      </c>
      <c r="E60" s="28">
        <f>IF('8.Change Investments'!L5=0,NA(),'8.Change Investments'!L5)</f>
        <v>3000000</v>
      </c>
      <c r="F60" s="28">
        <f t="shared" ref="F60:F62" si="279">SUMIF(D60:E60,"&lt;&gt;"&amp;"#N/A")</f>
        <v>4800000</v>
      </c>
      <c r="AO60" s="485" t="s">
        <v>196</v>
      </c>
      <c r="AP60" s="47" t="s">
        <v>32</v>
      </c>
      <c r="AQ60" s="52">
        <f>AU19</f>
        <v>348</v>
      </c>
      <c r="AR60" s="29">
        <f>BA19</f>
        <v>348</v>
      </c>
      <c r="AS60" s="118" t="str">
        <f>IF(AQ60=AR60,"",IF(AR60&gt;AQ60,CONCATENATE($A$3,TEXT((AR60-AQ60),"#,###")),TEXT((AR60-AQ60),"#,###")))</f>
        <v/>
      </c>
      <c r="AT60" s="29">
        <f>AQ60</f>
        <v>348</v>
      </c>
      <c r="AU60" s="29">
        <f>AR60</f>
        <v>348</v>
      </c>
      <c r="AV60" s="16" t="str">
        <f>IF(AT60=AU60,"",IF(AU60&gt;AT60,CONCATENATE($A$1,TEXT(ROUNDUP((AU60-AT60)/AT60,2),"##%")),CONCATENATE($A$2,TEXT(ROUNDUP((AU60-AT60)/AT60,2),"##%"))))</f>
        <v/>
      </c>
      <c r="AW60" s="498" t="str">
        <f>IF(AV63="","",CONCATENATE("Overall ",AV63))</f>
        <v/>
      </c>
      <c r="BD60" s="486"/>
      <c r="BE60" s="47" t="s">
        <v>54</v>
      </c>
      <c r="BF60" s="48">
        <f t="shared" si="267"/>
        <v>347</v>
      </c>
      <c r="BG60" s="48">
        <f t="shared" si="268"/>
        <v>347</v>
      </c>
      <c r="BH60" s="118" t="str">
        <f t="shared" si="269"/>
        <v/>
      </c>
      <c r="BI60" s="52">
        <f t="shared" si="270"/>
        <v>347</v>
      </c>
      <c r="BJ60" s="52">
        <f t="shared" si="271"/>
        <v>347</v>
      </c>
      <c r="BK60" s="16" t="str">
        <f t="shared" si="272"/>
        <v/>
      </c>
      <c r="BL60" s="498"/>
      <c r="BS60" s="486"/>
      <c r="BT60" s="47" t="s">
        <v>54</v>
      </c>
      <c r="BU60" s="48">
        <f t="shared" si="273"/>
        <v>347</v>
      </c>
      <c r="BV60" s="48">
        <f t="shared" si="274"/>
        <v>347</v>
      </c>
      <c r="BW60" s="118" t="str">
        <f t="shared" si="275"/>
        <v/>
      </c>
      <c r="BX60" s="52">
        <f t="shared" si="276"/>
        <v>347</v>
      </c>
      <c r="BY60" s="52">
        <f t="shared" si="277"/>
        <v>347</v>
      </c>
      <c r="BZ60" s="16" t="str">
        <f t="shared" si="278"/>
        <v/>
      </c>
      <c r="CA60" s="498"/>
    </row>
    <row r="61" spans="2:79" ht="16.5" customHeight="1" x14ac:dyDescent="0.2">
      <c r="C61" s="27" t="s">
        <v>2</v>
      </c>
      <c r="D61" s="28">
        <f>IF('8.Change Investments'!F6=0,NA(),'8.Change Investments'!F6)</f>
        <v>645000</v>
      </c>
      <c r="E61" s="28">
        <f>IF('8.Change Investments'!L6=0,NA(),'8.Change Investments'!L6)</f>
        <v>850000</v>
      </c>
      <c r="F61" s="28">
        <f t="shared" si="279"/>
        <v>1495000</v>
      </c>
      <c r="N61" s="319" t="s">
        <v>7</v>
      </c>
      <c r="O61" s="319" t="s">
        <v>8</v>
      </c>
      <c r="P61" s="43" t="s">
        <v>55</v>
      </c>
      <c r="Q61" s="319" t="s">
        <v>7</v>
      </c>
      <c r="R61" s="319" t="s">
        <v>8</v>
      </c>
      <c r="S61" s="43" t="s">
        <v>55</v>
      </c>
      <c r="AO61" s="486"/>
      <c r="AP61" s="47" t="s">
        <v>33</v>
      </c>
      <c r="AQ61" s="52">
        <f t="shared" ref="AQ61:AQ62" si="280">AU20</f>
        <v>235</v>
      </c>
      <c r="AR61" s="29">
        <f t="shared" ref="AR61:AR62" si="281">BA20</f>
        <v>234.99999999999997</v>
      </c>
      <c r="AS61" s="118" t="str">
        <f t="shared" ref="AS61:AS63" si="282">IF(AQ61=AR61,"",IF(AR61&gt;AQ61,CONCATENATE($A$3,TEXT((AR61-AQ61),"#,###")),TEXT((AR61-AQ61),"#,###")))</f>
        <v/>
      </c>
      <c r="AT61" s="29">
        <f t="shared" ref="AT61:AT63" si="283">AQ61</f>
        <v>235</v>
      </c>
      <c r="AU61" s="29">
        <f t="shared" ref="AU61:AU63" si="284">AR61</f>
        <v>234.99999999999997</v>
      </c>
      <c r="AV61" s="16" t="str">
        <f t="shared" ref="AV61:AV63" si="285">IF(AT61=AU61,"",IF(AU61&gt;AT61,CONCATENATE($A$1,TEXT(ROUNDUP((AU61-AT61)/AT61,2),"##%")),CONCATENATE($A$2,TEXT(ROUNDUP((AU61-AT61)/AT61,2),"##%"))))</f>
        <v/>
      </c>
      <c r="AW61" s="498"/>
      <c r="BD61" s="487"/>
      <c r="BE61" s="47" t="s">
        <v>118</v>
      </c>
      <c r="BF61" s="48">
        <f>SUM(BF58:BF60)</f>
        <v>1005</v>
      </c>
      <c r="BG61" s="48">
        <f>SUM(BG58:BG60)</f>
        <v>1005</v>
      </c>
      <c r="BH61" s="118" t="str">
        <f t="shared" si="269"/>
        <v/>
      </c>
      <c r="BI61" s="52">
        <f t="shared" si="270"/>
        <v>1005</v>
      </c>
      <c r="BJ61" s="52">
        <f t="shared" si="271"/>
        <v>1005</v>
      </c>
      <c r="BK61" s="16" t="str">
        <f t="shared" si="272"/>
        <v/>
      </c>
      <c r="BL61" s="498"/>
      <c r="BS61" s="487"/>
      <c r="BT61" s="47" t="s">
        <v>118</v>
      </c>
      <c r="BU61" s="48">
        <f>SUM(BU58:BU60)</f>
        <v>1005</v>
      </c>
      <c r="BV61" s="48">
        <f>SUM(BV58:BV60)</f>
        <v>1005</v>
      </c>
      <c r="BW61" s="118" t="str">
        <f t="shared" si="275"/>
        <v/>
      </c>
      <c r="BX61" s="52">
        <f t="shared" si="276"/>
        <v>1005</v>
      </c>
      <c r="BY61" s="52">
        <f t="shared" si="277"/>
        <v>1005</v>
      </c>
      <c r="BZ61" s="16" t="str">
        <f t="shared" si="278"/>
        <v/>
      </c>
      <c r="CA61" s="498"/>
    </row>
    <row r="62" spans="2:79" ht="16.5" customHeight="1" x14ac:dyDescent="0.2">
      <c r="C62" s="111" t="s">
        <v>17</v>
      </c>
      <c r="D62" s="28">
        <f>IF('8.Change Investments'!F7=0,NA(),'8.Change Investments'!F7)</f>
        <v>2500000</v>
      </c>
      <c r="E62" s="28">
        <f>IF('8.Change Investments'!L7=0,NA(),'8.Change Investments'!L7)</f>
        <v>1500000</v>
      </c>
      <c r="F62" s="28">
        <f t="shared" si="279"/>
        <v>4000000</v>
      </c>
      <c r="L62" s="497" t="s">
        <v>338</v>
      </c>
      <c r="M62" s="47" t="s">
        <v>32</v>
      </c>
      <c r="N62" s="29">
        <f>Q5</f>
        <v>47.096774193548384</v>
      </c>
      <c r="O62" s="29">
        <f>T5</f>
        <v>47.096774193548384</v>
      </c>
      <c r="P62" s="16" t="str">
        <f>IF(N62=O62,"",IF(O62&gt;N62,CONCATENATE($A$3,TEXT((O62-N62),"##")),TEXT((O62-N62),"##")))</f>
        <v/>
      </c>
      <c r="Q62" s="52">
        <f>N62</f>
        <v>47.096774193548384</v>
      </c>
      <c r="R62" s="52">
        <f>O62</f>
        <v>47.096774193548384</v>
      </c>
      <c r="S62" s="16" t="str">
        <f>IF(Q62=R62,"",IF(R62&gt;Q62,CONCATENATE($A$1,TEXT(((R62-Q62)/Q62),"##%")),CONCATENATE($A$2,TEXT(((R62-Q62)/Q62),"##%"))))</f>
        <v/>
      </c>
      <c r="T62" s="498" t="str">
        <f>IF(S65="","",CONCATENATE("Overall ",S65))</f>
        <v/>
      </c>
      <c r="AO62" s="486"/>
      <c r="AP62" s="47" t="s">
        <v>54</v>
      </c>
      <c r="AQ62" s="52">
        <f t="shared" si="280"/>
        <v>328</v>
      </c>
      <c r="AR62" s="29">
        <f t="shared" si="281"/>
        <v>328</v>
      </c>
      <c r="AS62" s="118" t="str">
        <f t="shared" si="282"/>
        <v/>
      </c>
      <c r="AT62" s="29">
        <f t="shared" si="283"/>
        <v>328</v>
      </c>
      <c r="AU62" s="29">
        <f t="shared" si="284"/>
        <v>328</v>
      </c>
      <c r="AV62" s="16" t="str">
        <f t="shared" si="285"/>
        <v/>
      </c>
      <c r="AW62" s="498"/>
      <c r="BD62"/>
      <c r="BE62" s="6"/>
      <c r="BF62" s="6"/>
      <c r="BG62" s="6"/>
      <c r="BH62" s="32"/>
      <c r="BI62" s="489" t="s">
        <v>84</v>
      </c>
      <c r="BJ62" s="489"/>
      <c r="BK62" s="489"/>
      <c r="BL62" s="23"/>
      <c r="BS62"/>
      <c r="BT62" s="6"/>
      <c r="BU62" s="6"/>
      <c r="BV62" s="6"/>
      <c r="BW62" s="32"/>
      <c r="BX62" s="489" t="s">
        <v>84</v>
      </c>
      <c r="BY62" s="489"/>
      <c r="BZ62" s="489"/>
      <c r="CA62" s="23"/>
    </row>
    <row r="63" spans="2:79" ht="16.5" customHeight="1" x14ac:dyDescent="0.2">
      <c r="L63" s="497"/>
      <c r="M63" s="47" t="s">
        <v>33</v>
      </c>
      <c r="N63" s="29">
        <f t="shared" ref="N63:N64" si="286">Q6</f>
        <v>264.04255319148939</v>
      </c>
      <c r="O63" s="29">
        <f t="shared" ref="O63:O64" si="287">T6</f>
        <v>264.04255319148939</v>
      </c>
      <c r="P63" s="16" t="str">
        <f t="shared" ref="P63:P65" si="288">IF(N63=O63,"",IF(O63&gt;N63,CONCATENATE($A$3,TEXT((O63-N63),"##")),TEXT((O63-N63),"##")))</f>
        <v/>
      </c>
      <c r="Q63" s="52">
        <f t="shared" ref="Q63:Q65" si="289">N63</f>
        <v>264.04255319148939</v>
      </c>
      <c r="R63" s="52">
        <f t="shared" ref="R63:R65" si="290">O63</f>
        <v>264.04255319148939</v>
      </c>
      <c r="S63" s="16" t="str">
        <f t="shared" ref="S63:S65" si="291">IF(Q63=R63,"",IF(R63&gt;Q63,CONCATENATE($A$1,TEXT(((R63-Q63)/Q63),"##%")),CONCATENATE($A$2,TEXT(((R63-Q63)/Q63),"##%"))))</f>
        <v/>
      </c>
      <c r="T63" s="498"/>
      <c r="AO63" s="487"/>
      <c r="AP63" s="47" t="s">
        <v>118</v>
      </c>
      <c r="AQ63" s="16">
        <f>SUM(AQ60:AQ62)</f>
        <v>911</v>
      </c>
      <c r="AR63" s="16">
        <f>SUM(AR60:AR62)</f>
        <v>911</v>
      </c>
      <c r="AS63" s="118" t="str">
        <f t="shared" si="282"/>
        <v/>
      </c>
      <c r="AT63" s="29">
        <f t="shared" si="283"/>
        <v>911</v>
      </c>
      <c r="AU63" s="29">
        <f t="shared" si="284"/>
        <v>911</v>
      </c>
      <c r="AV63" s="16" t="str">
        <f t="shared" si="285"/>
        <v/>
      </c>
      <c r="AW63" s="498"/>
      <c r="BD63"/>
      <c r="BE63" s="6"/>
      <c r="BF63" s="46" t="s">
        <v>49</v>
      </c>
      <c r="BG63" s="46" t="s">
        <v>50</v>
      </c>
      <c r="BH63" s="117" t="s">
        <v>55</v>
      </c>
      <c r="BI63" s="35" t="s">
        <v>9</v>
      </c>
      <c r="BJ63" s="35" t="s">
        <v>10</v>
      </c>
      <c r="BK63" s="43" t="s">
        <v>55</v>
      </c>
      <c r="BS63"/>
      <c r="BT63" s="6"/>
      <c r="BU63" s="46" t="s">
        <v>49</v>
      </c>
      <c r="BV63" s="46" t="s">
        <v>50</v>
      </c>
      <c r="BW63" s="117" t="s">
        <v>55</v>
      </c>
      <c r="BX63" s="35" t="s">
        <v>9</v>
      </c>
      <c r="BY63" s="35" t="s">
        <v>10</v>
      </c>
      <c r="BZ63" s="43" t="s">
        <v>55</v>
      </c>
    </row>
    <row r="64" spans="2:79" ht="16.5" customHeight="1" x14ac:dyDescent="0.2">
      <c r="L64" s="497"/>
      <c r="M64" s="47" t="s">
        <v>54</v>
      </c>
      <c r="N64" s="29">
        <f t="shared" si="286"/>
        <v>121.66666666666667</v>
      </c>
      <c r="O64" s="29">
        <f t="shared" si="287"/>
        <v>121.66666666666667</v>
      </c>
      <c r="P64" s="16" t="str">
        <f t="shared" si="288"/>
        <v/>
      </c>
      <c r="Q64" s="52">
        <f t="shared" si="289"/>
        <v>121.66666666666667</v>
      </c>
      <c r="R64" s="52">
        <f t="shared" si="290"/>
        <v>121.66666666666667</v>
      </c>
      <c r="S64" s="16" t="str">
        <f t="shared" si="291"/>
        <v/>
      </c>
      <c r="T64" s="498"/>
      <c r="BD64" s="485" t="s">
        <v>201</v>
      </c>
      <c r="BE64" s="47" t="s">
        <v>32</v>
      </c>
      <c r="BF64" s="49">
        <f>AB56</f>
        <v>7960</v>
      </c>
      <c r="BG64" s="49">
        <f>TRUNC(BQ19,0)</f>
        <v>7960</v>
      </c>
      <c r="BH64" s="118" t="str">
        <f>IF(BF64=BG64,"",IF(BG64&gt;BF64,CONCATENATE($A$3,TEXT((BG64-BF64),"$#,###")),TEXT((BG64-BF64),"$#,###")))</f>
        <v/>
      </c>
      <c r="BI64" s="28">
        <f>BF64</f>
        <v>7960</v>
      </c>
      <c r="BJ64" s="28">
        <f>BG64</f>
        <v>7960</v>
      </c>
      <c r="BK64" s="16" t="str">
        <f>IF(BI64=BJ64,"",IF(BJ64&gt;BI64,CONCATENATE($A$1,TEXT(((BJ64-BI64)/BI64),"##%")),CONCATENATE($A$2,TEXT(((BJ64-BI64)/BI64),"##%"))))</f>
        <v/>
      </c>
      <c r="BL64" s="498" t="str">
        <f>IF(BK67="","",CONCATENATE("Overall ",BK67))</f>
        <v/>
      </c>
      <c r="BS64" s="485" t="s">
        <v>211</v>
      </c>
      <c r="BT64" s="47" t="s">
        <v>32</v>
      </c>
      <c r="BU64" s="49">
        <f>TRUNC(BV19)</f>
        <v>7960</v>
      </c>
      <c r="BV64" s="49">
        <f>TRUNC(CF19,0)</f>
        <v>7960</v>
      </c>
      <c r="BW64" s="118" t="str">
        <f>IF(BU64=BV64,"",IF(BV64&gt;BU64,CONCATENATE($A$3,TEXT((BV64-BU64),"$#,###")),TEXT((BV64-BU64),"$#,###")))</f>
        <v/>
      </c>
      <c r="BX64" s="28">
        <f>BU64</f>
        <v>7960</v>
      </c>
      <c r="BY64" s="28">
        <f>BV64</f>
        <v>7960</v>
      </c>
      <c r="BZ64" s="16" t="str">
        <f>IF(BX64=BY64,"",IF(BY64&gt;BX64,CONCATENATE($A$1,TEXT(((BY64-BX64)/BX64),"##%")),CONCATENATE($A$2,TEXT(((BY64-BX64)/BX64),"##%"))))</f>
        <v/>
      </c>
      <c r="CA64" s="498" t="str">
        <f>IF(BZ67="","",CONCATENATE("Overall ",BZ67))</f>
        <v/>
      </c>
    </row>
    <row r="65" spans="12:79" ht="16.5" customHeight="1" x14ac:dyDescent="0.2">
      <c r="L65" s="497"/>
      <c r="M65" s="47" t="s">
        <v>118</v>
      </c>
      <c r="N65" s="29">
        <f>AVERAGE(N62:N64)</f>
        <v>144.26866468390148</v>
      </c>
      <c r="O65" s="29">
        <f>AVERAGE(O62:O64)</f>
        <v>144.26866468390148</v>
      </c>
      <c r="P65" s="16" t="str">
        <f t="shared" si="288"/>
        <v/>
      </c>
      <c r="Q65" s="52">
        <f t="shared" si="289"/>
        <v>144.26866468390148</v>
      </c>
      <c r="R65" s="52">
        <f t="shared" si="290"/>
        <v>144.26866468390148</v>
      </c>
      <c r="S65" s="16" t="str">
        <f t="shared" si="291"/>
        <v/>
      </c>
      <c r="T65" s="498"/>
      <c r="BD65" s="486"/>
      <c r="BE65" s="47" t="s">
        <v>33</v>
      </c>
      <c r="BF65" s="49">
        <f t="shared" ref="BF65:BF67" si="292">AB57</f>
        <v>18750</v>
      </c>
      <c r="BG65" s="49">
        <f t="shared" ref="BG65:BG66" si="293">TRUNC(BQ20,0)</f>
        <v>18750</v>
      </c>
      <c r="BH65" s="118" t="str">
        <f t="shared" ref="BH65:BH67" si="294">IF(BF65=BG65,"",IF(BG65&gt;BF65,CONCATENATE($A$3,TEXT((BG65-BF65),"$#,###")),TEXT((BG65-BF65),"$#,###")))</f>
        <v/>
      </c>
      <c r="BI65" s="28">
        <f t="shared" ref="BI65:BI67" si="295">BF65</f>
        <v>18750</v>
      </c>
      <c r="BJ65" s="28">
        <f t="shared" ref="BJ65:BJ67" si="296">BG65</f>
        <v>18750</v>
      </c>
      <c r="BK65" s="16" t="str">
        <f t="shared" ref="BK65:BK67" si="297">IF(BI65=BJ65,"",IF(BJ65&gt;BI65,CONCATENATE($A$1,TEXT(((BJ65-BI65)/BI65),"##%")),CONCATENATE($A$2,TEXT(((BJ65-BI65)/BI65),"##%"))))</f>
        <v/>
      </c>
      <c r="BL65" s="498"/>
      <c r="BS65" s="486"/>
      <c r="BT65" s="47" t="s">
        <v>33</v>
      </c>
      <c r="BU65" s="49">
        <f t="shared" ref="BU65:BU66" si="298">TRUNC(BV20)</f>
        <v>18750</v>
      </c>
      <c r="BV65" s="49">
        <f t="shared" ref="BV65:BV66" si="299">TRUNC(CF20,0)</f>
        <v>18750</v>
      </c>
      <c r="BW65" s="118" t="str">
        <f t="shared" ref="BW65:BW67" si="300">IF(BU65=BV65,"",IF(BV65&gt;BU65,CONCATENATE($A$3,TEXT((BV65-BU65),"$#,###")),TEXT((BV65-BU65),"$#,###")))</f>
        <v/>
      </c>
      <c r="BX65" s="28">
        <f t="shared" ref="BX65:BX67" si="301">BU65</f>
        <v>18750</v>
      </c>
      <c r="BY65" s="28">
        <f t="shared" ref="BY65:BY67" si="302">BV65</f>
        <v>18750</v>
      </c>
      <c r="BZ65" s="16" t="str">
        <f t="shared" ref="BZ65:BZ67" si="303">IF(BX65=BY65,"",IF(BY65&gt;BX65,CONCATENATE($A$1,TEXT(((BY65-BX65)/BX65),"##%")),CONCATENATE($A$2,TEXT(((BY65-BX65)/BX65),"##%"))))</f>
        <v/>
      </c>
      <c r="CA65" s="498"/>
    </row>
    <row r="66" spans="12:79" ht="16.5" customHeight="1" x14ac:dyDescent="0.2">
      <c r="BD66" s="486"/>
      <c r="BE66" s="47" t="s">
        <v>54</v>
      </c>
      <c r="BF66" s="49">
        <f t="shared" si="292"/>
        <v>4308</v>
      </c>
      <c r="BG66" s="49">
        <f t="shared" si="293"/>
        <v>4308</v>
      </c>
      <c r="BH66" s="118" t="str">
        <f t="shared" si="294"/>
        <v/>
      </c>
      <c r="BI66" s="28">
        <f t="shared" si="295"/>
        <v>4308</v>
      </c>
      <c r="BJ66" s="28">
        <f t="shared" si="296"/>
        <v>4308</v>
      </c>
      <c r="BK66" s="16" t="str">
        <f t="shared" si="297"/>
        <v/>
      </c>
      <c r="BL66" s="498"/>
      <c r="BS66" s="486"/>
      <c r="BT66" s="47" t="s">
        <v>54</v>
      </c>
      <c r="BU66" s="49">
        <f t="shared" si="298"/>
        <v>4308</v>
      </c>
      <c r="BV66" s="49">
        <f t="shared" si="299"/>
        <v>4308</v>
      </c>
      <c r="BW66" s="118" t="str">
        <f t="shared" si="300"/>
        <v/>
      </c>
      <c r="BX66" s="28">
        <f t="shared" si="301"/>
        <v>4308</v>
      </c>
      <c r="BY66" s="28">
        <f t="shared" si="302"/>
        <v>4308</v>
      </c>
      <c r="BZ66" s="16" t="str">
        <f t="shared" si="303"/>
        <v/>
      </c>
      <c r="CA66" s="498"/>
    </row>
    <row r="67" spans="12:79" ht="16.5" customHeight="1" x14ac:dyDescent="0.2">
      <c r="N67" s="319" t="s">
        <v>7</v>
      </c>
      <c r="O67" s="319" t="s">
        <v>8</v>
      </c>
      <c r="P67" s="43" t="s">
        <v>55</v>
      </c>
      <c r="Q67" s="319" t="s">
        <v>7</v>
      </c>
      <c r="R67" s="319" t="s">
        <v>8</v>
      </c>
      <c r="S67" s="43" t="s">
        <v>55</v>
      </c>
      <c r="BD67" s="487"/>
      <c r="BE67" s="47" t="s">
        <v>118</v>
      </c>
      <c r="BF67" s="49">
        <f t="shared" si="292"/>
        <v>10339</v>
      </c>
      <c r="BG67" s="49">
        <f>TRUNC(AVERAGE(BG64:BG66),0)</f>
        <v>10339</v>
      </c>
      <c r="BH67" s="118" t="str">
        <f t="shared" si="294"/>
        <v/>
      </c>
      <c r="BI67" s="28">
        <f t="shared" si="295"/>
        <v>10339</v>
      </c>
      <c r="BJ67" s="28">
        <f t="shared" si="296"/>
        <v>10339</v>
      </c>
      <c r="BK67" s="16" t="str">
        <f t="shared" si="297"/>
        <v/>
      </c>
      <c r="BL67" s="498"/>
      <c r="BS67" s="487"/>
      <c r="BT67" s="47" t="s">
        <v>118</v>
      </c>
      <c r="BU67" s="49">
        <f>TRUNC(AVERAGE(BU64:BU66),0)</f>
        <v>10339</v>
      </c>
      <c r="BV67" s="49">
        <f>TRUNC(AVERAGE(BV64:BV66),0)</f>
        <v>10339</v>
      </c>
      <c r="BW67" s="118" t="str">
        <f t="shared" si="300"/>
        <v/>
      </c>
      <c r="BX67" s="28">
        <f t="shared" si="301"/>
        <v>10339</v>
      </c>
      <c r="BY67" s="28">
        <f t="shared" si="302"/>
        <v>10339</v>
      </c>
      <c r="BZ67" s="16" t="str">
        <f t="shared" si="303"/>
        <v/>
      </c>
      <c r="CA67" s="498"/>
    </row>
    <row r="68" spans="12:79" ht="16.5" customHeight="1" x14ac:dyDescent="0.2">
      <c r="L68" s="497" t="s">
        <v>184</v>
      </c>
      <c r="M68" s="47" t="s">
        <v>32</v>
      </c>
      <c r="N68" s="29">
        <f>Q12</f>
        <v>76.395348837209298</v>
      </c>
      <c r="O68" s="29">
        <f>T12</f>
        <v>76.395348837209298</v>
      </c>
      <c r="P68" s="16" t="str">
        <f>IF(N68=O68,"",IF(O68&gt;N68,CONCATENATE($A$3,TEXT((O68-N68),"##")),TEXT((O68-N68),"##")))</f>
        <v/>
      </c>
      <c r="Q68" s="52">
        <f>N68</f>
        <v>76.395348837209298</v>
      </c>
      <c r="R68" s="52">
        <f>O68</f>
        <v>76.395348837209298</v>
      </c>
      <c r="S68" s="16" t="str">
        <f>IF(Q68=R68,"",IF(R68&gt;Q68,CONCATENATE($A$1,TEXT(((R68-Q68)/Q68),"##%")),CONCATENATE($A$2,TEXT(((R68-Q68)/Q68),"##%"))))</f>
        <v/>
      </c>
      <c r="T68" s="498" t="str">
        <f>IF(S71="","",CONCATENATE("Overall ",S71))</f>
        <v/>
      </c>
      <c r="BD68"/>
      <c r="BE68"/>
      <c r="BS68"/>
      <c r="BT68"/>
    </row>
    <row r="69" spans="12:79" ht="16.5" customHeight="1" x14ac:dyDescent="0.2">
      <c r="L69" s="497"/>
      <c r="M69" s="47" t="s">
        <v>33</v>
      </c>
      <c r="N69" s="29">
        <f t="shared" ref="N69:N70" si="304">Q13</f>
        <v>307.36842105263156</v>
      </c>
      <c r="O69" s="29">
        <f t="shared" ref="O69:O70" si="305">T13</f>
        <v>307.36842105263156</v>
      </c>
      <c r="P69" s="16" t="str">
        <f t="shared" ref="P69:P71" si="306">IF(N69=O69,"",IF(O69&gt;N69,CONCATENATE($A$3,TEXT((O69-N69),"##")),TEXT((O69-N69),"##")))</f>
        <v/>
      </c>
      <c r="Q69" s="52">
        <f t="shared" ref="Q69:Q71" si="307">N69</f>
        <v>307.36842105263156</v>
      </c>
      <c r="R69" s="52">
        <f t="shared" ref="R69:R71" si="308">O69</f>
        <v>307.36842105263156</v>
      </c>
      <c r="S69" s="16" t="str">
        <f t="shared" ref="S69:S71" si="309">IF(Q69=R69,"",IF(R69&gt;Q69,CONCATENATE($A$1,TEXT(((R69-Q69)/Q69),"##%")),CONCATENATE($A$2,TEXT(((R69-Q69)/Q69),"##%"))))</f>
        <v/>
      </c>
      <c r="T69" s="498"/>
      <c r="BD69"/>
      <c r="BE69"/>
      <c r="BF69" s="36" t="s">
        <v>5</v>
      </c>
      <c r="BG69" s="36" t="s">
        <v>26</v>
      </c>
      <c r="BS69"/>
      <c r="BT69"/>
      <c r="BU69" s="36" t="s">
        <v>5</v>
      </c>
      <c r="BV69" s="36" t="s">
        <v>26</v>
      </c>
    </row>
    <row r="70" spans="12:79" ht="16.5" customHeight="1" x14ac:dyDescent="0.2">
      <c r="L70" s="497"/>
      <c r="M70" s="47" t="s">
        <v>54</v>
      </c>
      <c r="N70" s="29">
        <f t="shared" si="304"/>
        <v>99.545454545454547</v>
      </c>
      <c r="O70" s="29">
        <f t="shared" si="305"/>
        <v>99.545454545454547</v>
      </c>
      <c r="P70" s="16" t="str">
        <f t="shared" si="306"/>
        <v/>
      </c>
      <c r="Q70" s="52">
        <f t="shared" si="307"/>
        <v>99.545454545454547</v>
      </c>
      <c r="R70" s="52">
        <f t="shared" si="308"/>
        <v>99.545454545454547</v>
      </c>
      <c r="S70" s="16" t="str">
        <f t="shared" si="309"/>
        <v/>
      </c>
      <c r="T70" s="498"/>
      <c r="BD70" s="485" t="s">
        <v>202</v>
      </c>
      <c r="BE70" s="34" t="s">
        <v>121</v>
      </c>
      <c r="BF70" s="40">
        <f>D54</f>
        <v>265</v>
      </c>
      <c r="BG70" s="40">
        <f>BF70</f>
        <v>265</v>
      </c>
      <c r="BS70" s="485" t="s">
        <v>212</v>
      </c>
      <c r="BT70" s="34" t="s">
        <v>121</v>
      </c>
      <c r="BU70" s="40">
        <f>'2.Data Input'!F7</f>
        <v>265</v>
      </c>
      <c r="BV70" s="40">
        <f>BU70</f>
        <v>265</v>
      </c>
    </row>
    <row r="71" spans="12:79" ht="16.5" customHeight="1" x14ac:dyDescent="0.2">
      <c r="L71" s="497"/>
      <c r="M71" s="47" t="s">
        <v>118</v>
      </c>
      <c r="N71" s="29">
        <f>AVERAGE(N68:N70)</f>
        <v>161.10307481176514</v>
      </c>
      <c r="O71" s="29">
        <f>AVERAGE(O68:O70)</f>
        <v>161.10307481176514</v>
      </c>
      <c r="P71" s="16" t="str">
        <f t="shared" si="306"/>
        <v/>
      </c>
      <c r="Q71" s="52">
        <f t="shared" si="307"/>
        <v>161.10307481176514</v>
      </c>
      <c r="R71" s="52">
        <f t="shared" si="308"/>
        <v>161.10307481176514</v>
      </c>
      <c r="S71" s="16" t="str">
        <f t="shared" si="309"/>
        <v/>
      </c>
      <c r="T71" s="498"/>
      <c r="BD71" s="487"/>
      <c r="BE71" s="33" t="s">
        <v>122</v>
      </c>
      <c r="BF71" s="41">
        <v>0</v>
      </c>
      <c r="BG71" s="39" t="str">
        <f>IFERROR(BG55+BG39,"")</f>
        <v/>
      </c>
      <c r="BS71" s="487"/>
      <c r="BT71" s="33" t="s">
        <v>122</v>
      </c>
      <c r="BU71" s="41">
        <v>0</v>
      </c>
      <c r="BV71" s="39" t="str">
        <f>IFERROR(BV55+BV39,"")</f>
        <v/>
      </c>
    </row>
    <row r="72" spans="12:79" ht="16.5" customHeight="1" x14ac:dyDescent="0.2">
      <c r="BD72"/>
      <c r="BE72"/>
      <c r="BS72"/>
      <c r="BT72"/>
    </row>
    <row r="73" spans="12:79" ht="16.5" customHeight="1" x14ac:dyDescent="0.2">
      <c r="N73" s="319" t="s">
        <v>7</v>
      </c>
      <c r="O73" s="319" t="s">
        <v>8</v>
      </c>
      <c r="P73" s="43" t="s">
        <v>55</v>
      </c>
      <c r="Q73" s="319" t="s">
        <v>7</v>
      </c>
      <c r="R73" s="319" t="s">
        <v>8</v>
      </c>
      <c r="S73" s="43" t="s">
        <v>55</v>
      </c>
      <c r="BI73" s="483" t="s">
        <v>84</v>
      </c>
      <c r="BJ73" s="484"/>
      <c r="BX73" s="483" t="s">
        <v>84</v>
      </c>
      <c r="BY73" s="484"/>
    </row>
    <row r="74" spans="12:79" ht="16.5" customHeight="1" x14ac:dyDescent="0.2">
      <c r="L74" s="497" t="s">
        <v>185</v>
      </c>
      <c r="M74" s="47" t="s">
        <v>32</v>
      </c>
      <c r="N74" s="29">
        <f>Q19</f>
        <v>53.459595959595958</v>
      </c>
      <c r="O74" s="29">
        <f>T19</f>
        <v>53.459595959595958</v>
      </c>
      <c r="P74" s="16" t="str">
        <f>IF(N74=O74,"",IF(O74&gt;N74,CONCATENATE($A$3,TEXT((O74-N74),"##")),TEXT((O74-N74),"##")))</f>
        <v/>
      </c>
      <c r="Q74" s="52">
        <f>N74</f>
        <v>53.459595959595958</v>
      </c>
      <c r="R74" s="52">
        <f>O74</f>
        <v>53.459595959595958</v>
      </c>
      <c r="S74" s="16" t="str">
        <f>IF(Q74=R74,"",IF(R74&gt;Q74,CONCATENATE($A$1,TEXT(((R74-Q74)/Q74),"##%")),CONCATENATE($A$2,TEXT(((R74-Q74)/Q74),"##%"))))</f>
        <v/>
      </c>
      <c r="T74" s="498" t="str">
        <f>IF(S77="","",CONCATENATE("Overall ",S77))</f>
        <v/>
      </c>
      <c r="BF74" s="43" t="s">
        <v>5</v>
      </c>
      <c r="BG74" s="43" t="s">
        <v>6</v>
      </c>
      <c r="BH74" s="43" t="s">
        <v>55</v>
      </c>
      <c r="BI74" s="43" t="s">
        <v>5</v>
      </c>
      <c r="BJ74" s="43" t="s">
        <v>6</v>
      </c>
      <c r="BU74" s="43" t="s">
        <v>5</v>
      </c>
      <c r="BV74" s="43" t="s">
        <v>6</v>
      </c>
      <c r="BW74" s="43" t="s">
        <v>55</v>
      </c>
      <c r="BX74" s="43" t="s">
        <v>5</v>
      </c>
      <c r="BY74" s="43" t="s">
        <v>6</v>
      </c>
    </row>
    <row r="75" spans="12:79" ht="16.5" customHeight="1" x14ac:dyDescent="0.2">
      <c r="L75" s="497"/>
      <c r="M75" s="47" t="s">
        <v>33</v>
      </c>
      <c r="N75" s="29">
        <f t="shared" ref="N75:N76" si="310">Q20</f>
        <v>287.78846153846155</v>
      </c>
      <c r="O75" s="29">
        <f t="shared" ref="O75:O76" si="311">T20</f>
        <v>287.78846153846155</v>
      </c>
      <c r="P75" s="16" t="str">
        <f t="shared" ref="P75:P77" si="312">IF(N75=O75,"",IF(O75&gt;N75,CONCATENATE($A$3,TEXT((O75-N75),"##")),TEXT((O75-N75),"##")))</f>
        <v/>
      </c>
      <c r="Q75" s="52">
        <f t="shared" ref="Q75:Q77" si="313">N75</f>
        <v>287.78846153846155</v>
      </c>
      <c r="R75" s="52">
        <f t="shared" ref="R75:R77" si="314">O75</f>
        <v>287.78846153846155</v>
      </c>
      <c r="S75" s="16" t="str">
        <f t="shared" ref="S75:S77" si="315">IF(Q75=R75,"",IF(R75&gt;Q75,CONCATENATE($A$1,TEXT(((R75-Q75)/Q75),"##%")),CONCATENATE($A$2,TEXT(((R75-Q75)/Q75),"##%"))))</f>
        <v/>
      </c>
      <c r="T75" s="498"/>
      <c r="BD75" s="485" t="s">
        <v>339</v>
      </c>
      <c r="BE75" s="47" t="s">
        <v>32</v>
      </c>
      <c r="BF75" s="53">
        <f>AQ26</f>
        <v>0.14716981132075471</v>
      </c>
      <c r="BG75" s="53">
        <f>BK5</f>
        <v>0.14716981132075471</v>
      </c>
      <c r="BH75" s="16" t="str">
        <f>IF(BF75=BG75,"",IF(BG75&gt;BF75,CONCATENATE($A$1,TEXT(((BG75-BF75)/BF75),"##%")),CONCATENATE($A$2,TEXT(((BG75-BF75)/BF75),"##%"))))</f>
        <v/>
      </c>
      <c r="BI75" s="53">
        <f>BF75</f>
        <v>0.14716981132075471</v>
      </c>
      <c r="BJ75" s="53">
        <f>BG75</f>
        <v>0.14716981132075471</v>
      </c>
      <c r="BK75" s="521" t="str">
        <f>IF(AND('2.Data Input'!C23="",'2.Data Input'!D23="",'2.Data Input'!E23=""),"Returns not entered.  To see impact of returns, enter current or estimated returns in Program Input tab.","")</f>
        <v/>
      </c>
      <c r="BS75" s="485" t="s">
        <v>340</v>
      </c>
      <c r="BT75" s="47" t="s">
        <v>32</v>
      </c>
      <c r="BU75" s="53">
        <f>AQ26</f>
        <v>0.14716981132075471</v>
      </c>
      <c r="BV75" s="53">
        <f>BZ5</f>
        <v>0.14716981132075471</v>
      </c>
      <c r="BW75" s="16" t="str">
        <f>IF(BU75=BV75,"",IF(BV75&gt;BU75,CONCATENATE($A$1,TEXT(((BV75-BU75)/BU75),"##%")),CONCATENATE($A$2,TEXT(((BV75-BU75)/BU75),"##%"))))</f>
        <v/>
      </c>
      <c r="BX75" s="53">
        <f>BU75</f>
        <v>0.14716981132075471</v>
      </c>
      <c r="BY75" s="53">
        <f>BV75</f>
        <v>0.14716981132075471</v>
      </c>
      <c r="BZ75" s="488" t="str">
        <f>IF(AND('2.Data Input'!C23="",'2.Data Input'!D23="",'2.Data Input'!E23=""),"Returns not entered.  To see impact of returns, enter current or estimated returns in Program Input tab.","")</f>
        <v/>
      </c>
    </row>
    <row r="76" spans="12:79" ht="16.5" customHeight="1" x14ac:dyDescent="0.2">
      <c r="L76" s="497"/>
      <c r="M76" s="47" t="s">
        <v>54</v>
      </c>
      <c r="N76" s="29">
        <f t="shared" si="310"/>
        <v>107.35294117647059</v>
      </c>
      <c r="O76" s="29">
        <f t="shared" si="311"/>
        <v>107.35294117647059</v>
      </c>
      <c r="P76" s="16" t="str">
        <f t="shared" si="312"/>
        <v/>
      </c>
      <c r="Q76" s="52">
        <f t="shared" si="313"/>
        <v>107.35294117647059</v>
      </c>
      <c r="R76" s="52">
        <f t="shared" si="314"/>
        <v>107.35294117647059</v>
      </c>
      <c r="S76" s="16" t="str">
        <f t="shared" si="315"/>
        <v/>
      </c>
      <c r="T76" s="498"/>
      <c r="BD76" s="486"/>
      <c r="BE76" s="47" t="s">
        <v>33</v>
      </c>
      <c r="BF76" s="53">
        <f t="shared" ref="BF76:BF77" si="316">AQ27</f>
        <v>7.1428571428571425E-2</v>
      </c>
      <c r="BG76" s="53">
        <f t="shared" ref="BG76:BG77" si="317">BK6</f>
        <v>7.1428571428571425E-2</v>
      </c>
      <c r="BH76" s="16" t="str">
        <f t="shared" ref="BH76:BH78" si="318">IF(BF76=BG76,"",IF(BG76&gt;BF76,CONCATENATE($A$1,TEXT(((BG76-BF76)/BF76),"##%")),CONCATENATE($A$2,TEXT(((BG76-BF76)/BF76),"##%"))))</f>
        <v/>
      </c>
      <c r="BI76" s="53">
        <f t="shared" ref="BI76:BI78" si="319">BF76</f>
        <v>7.1428571428571425E-2</v>
      </c>
      <c r="BJ76" s="53">
        <f t="shared" ref="BJ76:BJ78" si="320">BG76</f>
        <v>7.1428571428571425E-2</v>
      </c>
      <c r="BK76" s="521"/>
      <c r="BS76" s="486"/>
      <c r="BT76" s="47" t="s">
        <v>33</v>
      </c>
      <c r="BU76" s="53">
        <f t="shared" ref="BU76:BU78" si="321">AQ27</f>
        <v>7.1428571428571425E-2</v>
      </c>
      <c r="BV76" s="53">
        <f t="shared" ref="BV76:BV77" si="322">BZ6</f>
        <v>7.1428571428571425E-2</v>
      </c>
      <c r="BW76" s="16" t="str">
        <f t="shared" ref="BW76:BW78" si="323">IF(BU76=BV76,"",IF(BV76&gt;BU76,CONCATENATE($A$1,TEXT(((BV76-BU76)/BU76),"##%")),CONCATENATE($A$2,TEXT(((BV76-BU76)/BU76),"##%"))))</f>
        <v/>
      </c>
      <c r="BX76" s="53">
        <f t="shared" ref="BX76:BX78" si="324">BU76</f>
        <v>7.1428571428571425E-2</v>
      </c>
      <c r="BY76" s="53">
        <f t="shared" ref="BY76:BY78" si="325">BV76</f>
        <v>7.1428571428571425E-2</v>
      </c>
      <c r="BZ76" s="488"/>
    </row>
    <row r="77" spans="12:79" ht="16.5" customHeight="1" x14ac:dyDescent="0.2">
      <c r="L77" s="497"/>
      <c r="M77" s="47" t="s">
        <v>118</v>
      </c>
      <c r="N77" s="29">
        <f>AVERAGE(N74:N76)</f>
        <v>149.5336662248427</v>
      </c>
      <c r="O77" s="29">
        <f>AVERAGE(O74:O76)</f>
        <v>149.5336662248427</v>
      </c>
      <c r="P77" s="16" t="str">
        <f t="shared" si="312"/>
        <v/>
      </c>
      <c r="Q77" s="52">
        <f t="shared" si="313"/>
        <v>149.5336662248427</v>
      </c>
      <c r="R77" s="52">
        <f t="shared" si="314"/>
        <v>149.5336662248427</v>
      </c>
      <c r="S77" s="16" t="str">
        <f t="shared" si="315"/>
        <v/>
      </c>
      <c r="T77" s="498"/>
      <c r="BD77" s="486"/>
      <c r="BE77" s="47" t="s">
        <v>54</v>
      </c>
      <c r="BF77" s="53">
        <f t="shared" si="316"/>
        <v>8.9285714285714288E-2</v>
      </c>
      <c r="BG77" s="53">
        <f t="shared" si="317"/>
        <v>8.9285714285714288E-2</v>
      </c>
      <c r="BH77" s="16" t="str">
        <f t="shared" si="318"/>
        <v/>
      </c>
      <c r="BI77" s="53">
        <f t="shared" si="319"/>
        <v>8.9285714285714288E-2</v>
      </c>
      <c r="BJ77" s="53">
        <f t="shared" si="320"/>
        <v>8.9285714285714288E-2</v>
      </c>
      <c r="BK77" s="521"/>
      <c r="BS77" s="486"/>
      <c r="BT77" s="47" t="s">
        <v>54</v>
      </c>
      <c r="BU77" s="53">
        <f t="shared" si="321"/>
        <v>8.9285714285714288E-2</v>
      </c>
      <c r="BV77" s="53">
        <f t="shared" si="322"/>
        <v>8.9285714285714288E-2</v>
      </c>
      <c r="BW77" s="16" t="str">
        <f t="shared" si="323"/>
        <v/>
      </c>
      <c r="BX77" s="53">
        <f t="shared" si="324"/>
        <v>8.9285714285714288E-2</v>
      </c>
      <c r="BY77" s="53">
        <f t="shared" si="325"/>
        <v>8.9285714285714288E-2</v>
      </c>
      <c r="BZ77" s="488"/>
    </row>
    <row r="78" spans="12:79" ht="16.5" customHeight="1" x14ac:dyDescent="0.2">
      <c r="BD78" s="487"/>
      <c r="BE78" s="47" t="s">
        <v>118</v>
      </c>
      <c r="BF78" s="53">
        <f>AVERAGE(BF75:BF77)</f>
        <v>0.10262803234501348</v>
      </c>
      <c r="BG78" s="53">
        <f>AVERAGE(BG75:BG77)</f>
        <v>0.10262803234501348</v>
      </c>
      <c r="BH78" s="16" t="str">
        <f t="shared" si="318"/>
        <v/>
      </c>
      <c r="BI78" s="53">
        <f t="shared" si="319"/>
        <v>0.10262803234501348</v>
      </c>
      <c r="BJ78" s="53">
        <f t="shared" si="320"/>
        <v>0.10262803234501348</v>
      </c>
      <c r="BK78" s="521"/>
      <c r="BS78" s="487"/>
      <c r="BT78" s="47" t="s">
        <v>118</v>
      </c>
      <c r="BU78" s="53">
        <f t="shared" si="321"/>
        <v>0.10262803234501348</v>
      </c>
      <c r="BV78" s="53">
        <f>AVERAGE(BV75:BV77)</f>
        <v>0.10262803234501348</v>
      </c>
      <c r="BW78" s="16" t="str">
        <f t="shared" si="323"/>
        <v/>
      </c>
      <c r="BX78" s="53">
        <f t="shared" si="324"/>
        <v>0.10262803234501348</v>
      </c>
      <c r="BY78" s="53">
        <f t="shared" si="325"/>
        <v>0.10262803234501348</v>
      </c>
      <c r="BZ78" s="488"/>
    </row>
    <row r="79" spans="12:79" ht="16.5" customHeight="1" x14ac:dyDescent="0.2">
      <c r="BD79"/>
      <c r="BE79"/>
      <c r="BS79"/>
      <c r="BT79"/>
    </row>
    <row r="80" spans="12:79" ht="16.5" customHeight="1" x14ac:dyDescent="0.2">
      <c r="BD80"/>
      <c r="BE80"/>
      <c r="BS80"/>
      <c r="BT80"/>
    </row>
    <row r="81" spans="56:83" ht="16.5" customHeight="1" x14ac:dyDescent="0.2">
      <c r="BI81" s="483" t="s">
        <v>84</v>
      </c>
      <c r="BJ81" s="484"/>
      <c r="BX81" s="483" t="s">
        <v>84</v>
      </c>
      <c r="BY81" s="484"/>
    </row>
    <row r="82" spans="56:83" ht="16.5" customHeight="1" x14ac:dyDescent="0.2">
      <c r="BF82" s="43" t="s">
        <v>5</v>
      </c>
      <c r="BG82" s="43" t="s">
        <v>6</v>
      </c>
      <c r="BH82" s="43" t="s">
        <v>55</v>
      </c>
      <c r="BI82" s="43" t="s">
        <v>5</v>
      </c>
      <c r="BJ82" s="43" t="s">
        <v>6</v>
      </c>
      <c r="BU82" s="43" t="s">
        <v>5</v>
      </c>
      <c r="BV82" s="43" t="s">
        <v>6</v>
      </c>
      <c r="BW82" s="43" t="s">
        <v>55</v>
      </c>
      <c r="BX82" s="43" t="s">
        <v>5</v>
      </c>
      <c r="BY82" s="43" t="s">
        <v>6</v>
      </c>
    </row>
    <row r="83" spans="56:83" ht="16.5" customHeight="1" x14ac:dyDescent="0.2">
      <c r="BD83" s="485" t="s">
        <v>203</v>
      </c>
      <c r="BE83" s="47" t="s">
        <v>32</v>
      </c>
      <c r="BF83" s="53">
        <f>AQ40</f>
        <v>0.10948905109489052</v>
      </c>
      <c r="BG83" s="53">
        <f>BK12</f>
        <v>0.10948905109489052</v>
      </c>
      <c r="BH83" s="16" t="str">
        <f>IFERROR(IF(BF83=BG83,"",IF(BG83&gt;BF83,CONCATENATE($A$1,TEXT(((BG83-BF83)/BF83),"##%")),CONCATENATE($A$2,TEXT(((BG83-BF83)/BF83),"##%")))),"")</f>
        <v/>
      </c>
      <c r="BI83" s="53">
        <f>BF83</f>
        <v>0.10948905109489052</v>
      </c>
      <c r="BJ83" s="53">
        <f>BG83</f>
        <v>0.10948905109489052</v>
      </c>
      <c r="BK83" s="488" t="str">
        <f>IF(AND('2.Data Input'!C24="",'2.Data Input'!D24="",'2.Data Input'!E24=""),"Returns not entered.  To see impact of returns, enter current or estimated returns in Program Input tab.","")</f>
        <v/>
      </c>
      <c r="BS83" s="485" t="s">
        <v>213</v>
      </c>
      <c r="BT83" s="47" t="s">
        <v>32</v>
      </c>
      <c r="BU83" s="53">
        <f>AQ40</f>
        <v>0.10948905109489052</v>
      </c>
      <c r="BV83" s="53">
        <f>BZ12</f>
        <v>0.10948905109489052</v>
      </c>
      <c r="BW83" s="16" t="str">
        <f>IF(BU83=BV83,"",IF(BV83&gt;BU83,CONCATENATE($A$1,TEXT(((BV83-BU83)/BU83),"##%")),CONCATENATE($A$2,TEXT(((BV83-BU83)/BU83),"##%"))))</f>
        <v/>
      </c>
      <c r="BX83" s="53">
        <f>BU83</f>
        <v>0.10948905109489052</v>
      </c>
      <c r="BY83" s="53">
        <f>BV83</f>
        <v>0.10948905109489052</v>
      </c>
      <c r="BZ83" s="488" t="str">
        <f>IF(AND('2.Data Input'!C24="",'2.Data Input'!D24="",'2.Data Input'!E24=""),"Returns not entered.  To see impact of returns, enter current or estimated returns in Program Input tab.","")</f>
        <v/>
      </c>
    </row>
    <row r="84" spans="56:83" ht="16.5" customHeight="1" x14ac:dyDescent="0.2">
      <c r="BD84" s="486"/>
      <c r="BE84" s="47" t="s">
        <v>33</v>
      </c>
      <c r="BF84" s="53">
        <f t="shared" ref="BF84:BF85" si="326">AQ41</f>
        <v>8.8607594936708861E-2</v>
      </c>
      <c r="BG84" s="53">
        <f t="shared" ref="BG84:BG85" si="327">BK13</f>
        <v>8.8607594936708861E-2</v>
      </c>
      <c r="BH84" s="16" t="str">
        <f t="shared" ref="BH84:BH86" si="328">IF(BF84=BG84,"",IF(BG84&gt;BF84,CONCATENATE($A$1,TEXT(((BG84-BF84)/BF84),"##%")),CONCATENATE($A$2,TEXT(((BG84-BF84)/BF84),"##%"))))</f>
        <v/>
      </c>
      <c r="BI84" s="53">
        <f t="shared" ref="BI84:BI86" si="329">BF84</f>
        <v>8.8607594936708861E-2</v>
      </c>
      <c r="BJ84" s="53">
        <f t="shared" ref="BJ84:BJ86" si="330">BG84</f>
        <v>8.8607594936708861E-2</v>
      </c>
      <c r="BK84" s="488"/>
      <c r="BS84" s="486"/>
      <c r="BT84" s="47" t="s">
        <v>33</v>
      </c>
      <c r="BU84" s="53">
        <f t="shared" ref="BU84:BU86" si="331">AQ41</f>
        <v>8.8607594936708861E-2</v>
      </c>
      <c r="BV84" s="53">
        <f t="shared" ref="BV84:BV85" si="332">BZ13</f>
        <v>8.8607594936708861E-2</v>
      </c>
      <c r="BW84" s="16" t="str">
        <f t="shared" ref="BW84:BW86" si="333">IF(BU84=BV84,"",IF(BV84&gt;BU84,CONCATENATE($A$1,TEXT(((BV84-BU84)/BU84),"##%")),CONCATENATE($A$2,TEXT(((BV84-BU84)/BU84),"##%"))))</f>
        <v/>
      </c>
      <c r="BX84" s="53">
        <f t="shared" ref="BX84:BX86" si="334">BU84</f>
        <v>8.8607594936708861E-2</v>
      </c>
      <c r="BY84" s="53">
        <f t="shared" ref="BY84:BY86" si="335">BV84</f>
        <v>8.8607594936708861E-2</v>
      </c>
      <c r="BZ84" s="488"/>
    </row>
    <row r="85" spans="56:83" ht="16.5" customHeight="1" x14ac:dyDescent="0.2">
      <c r="BD85" s="486"/>
      <c r="BE85" s="47" t="s">
        <v>54</v>
      </c>
      <c r="BF85" s="53">
        <f t="shared" si="326"/>
        <v>3.8297872340425532E-2</v>
      </c>
      <c r="BG85" s="53">
        <f t="shared" si="327"/>
        <v>3.8297872340425532E-2</v>
      </c>
      <c r="BH85" s="16" t="str">
        <f t="shared" si="328"/>
        <v/>
      </c>
      <c r="BI85" s="53">
        <f t="shared" si="329"/>
        <v>3.8297872340425532E-2</v>
      </c>
      <c r="BJ85" s="53">
        <f t="shared" si="330"/>
        <v>3.8297872340425532E-2</v>
      </c>
      <c r="BK85" s="488"/>
      <c r="BS85" s="486"/>
      <c r="BT85" s="47" t="s">
        <v>54</v>
      </c>
      <c r="BU85" s="53">
        <f t="shared" si="331"/>
        <v>3.8297872340425532E-2</v>
      </c>
      <c r="BV85" s="53">
        <f t="shared" si="332"/>
        <v>3.8297872340425532E-2</v>
      </c>
      <c r="BW85" s="16" t="str">
        <f t="shared" si="333"/>
        <v/>
      </c>
      <c r="BX85" s="53">
        <f t="shared" si="334"/>
        <v>3.8297872340425532E-2</v>
      </c>
      <c r="BY85" s="53">
        <f t="shared" si="335"/>
        <v>3.8297872340425532E-2</v>
      </c>
      <c r="BZ85" s="488"/>
    </row>
    <row r="86" spans="56:83" ht="16.5" customHeight="1" x14ac:dyDescent="0.2">
      <c r="BD86" s="487"/>
      <c r="BE86" s="47" t="s">
        <v>118</v>
      </c>
      <c r="BF86" s="53">
        <f>AVERAGE(BF83:BF85)</f>
        <v>7.879817279067497E-2</v>
      </c>
      <c r="BG86" s="53">
        <f>AVERAGE(BG83:BG85)</f>
        <v>7.879817279067497E-2</v>
      </c>
      <c r="BH86" s="16" t="str">
        <f t="shared" si="328"/>
        <v/>
      </c>
      <c r="BI86" s="53">
        <f t="shared" si="329"/>
        <v>7.879817279067497E-2</v>
      </c>
      <c r="BJ86" s="53">
        <f t="shared" si="330"/>
        <v>7.879817279067497E-2</v>
      </c>
      <c r="BK86" s="488"/>
      <c r="BS86" s="487"/>
      <c r="BT86" s="47" t="s">
        <v>118</v>
      </c>
      <c r="BU86" s="53">
        <f t="shared" si="331"/>
        <v>7.879817279067497E-2</v>
      </c>
      <c r="BV86" s="53">
        <f>AVERAGE(BV83:BV85)</f>
        <v>7.879817279067497E-2</v>
      </c>
      <c r="BW86" s="16" t="str">
        <f t="shared" si="333"/>
        <v/>
      </c>
      <c r="BX86" s="53">
        <f t="shared" si="334"/>
        <v>7.879817279067497E-2</v>
      </c>
      <c r="BY86" s="53">
        <f t="shared" si="335"/>
        <v>7.879817279067497E-2</v>
      </c>
      <c r="BZ86" s="488"/>
    </row>
    <row r="87" spans="56:83" ht="16.5" customHeight="1" x14ac:dyDescent="0.2">
      <c r="BD87"/>
      <c r="BE87"/>
      <c r="BS87"/>
      <c r="BT87"/>
    </row>
    <row r="88" spans="56:83" ht="16.5" customHeight="1" x14ac:dyDescent="0.2">
      <c r="BD88"/>
      <c r="BE88"/>
      <c r="BS88"/>
      <c r="BT88"/>
    </row>
    <row r="89" spans="56:83" ht="16.5" customHeight="1" x14ac:dyDescent="0.2">
      <c r="BI89" s="483" t="s">
        <v>84</v>
      </c>
      <c r="BJ89" s="484"/>
      <c r="BX89" s="483" t="s">
        <v>84</v>
      </c>
      <c r="BY89" s="484"/>
    </row>
    <row r="90" spans="56:83" ht="16.5" customHeight="1" x14ac:dyDescent="0.2">
      <c r="BF90" s="43" t="s">
        <v>5</v>
      </c>
      <c r="BG90" s="43" t="s">
        <v>6</v>
      </c>
      <c r="BH90" s="43" t="s">
        <v>55</v>
      </c>
      <c r="BI90" s="43" t="s">
        <v>5</v>
      </c>
      <c r="BJ90" s="43" t="s">
        <v>6</v>
      </c>
      <c r="BU90" s="43" t="s">
        <v>5</v>
      </c>
      <c r="BV90" s="43" t="s">
        <v>6</v>
      </c>
      <c r="BW90" s="43" t="s">
        <v>55</v>
      </c>
      <c r="BX90" s="43" t="s">
        <v>5</v>
      </c>
      <c r="BY90" s="43" t="s">
        <v>6</v>
      </c>
    </row>
    <row r="91" spans="56:83" ht="16.5" customHeight="1" x14ac:dyDescent="0.2">
      <c r="BD91" s="485" t="s">
        <v>204</v>
      </c>
      <c r="BE91" s="47" t="s">
        <v>32</v>
      </c>
      <c r="BF91" s="53">
        <f>AQ54</f>
        <v>0.13432835820895522</v>
      </c>
      <c r="BG91" s="53">
        <f>BK19</f>
        <v>0.13432835820895522</v>
      </c>
      <c r="BH91" s="16" t="str">
        <f>IF(BF91=BG91,"",IF(BG91&gt;BF91,CONCATENATE($A$1,TEXT(((BG91-BF91)/BF91),"##%")),CONCATENATE($A$2,TEXT(((BG91-BF91)/BF91),"##%"))))</f>
        <v/>
      </c>
      <c r="BI91" s="53">
        <f>BF91</f>
        <v>0.13432835820895522</v>
      </c>
      <c r="BJ91" s="53">
        <f>BG91</f>
        <v>0.13432835820895522</v>
      </c>
      <c r="BK91" s="488" t="str">
        <f>IF(AND(BK75&lt;&gt;"",BK83&lt;&gt;""),"Returns not entered.  To see impact of returns, enter current or estimated returns in Program Input tab.","")</f>
        <v/>
      </c>
      <c r="BS91" s="485" t="s">
        <v>214</v>
      </c>
      <c r="BT91" s="47" t="s">
        <v>32</v>
      </c>
      <c r="BU91" s="53">
        <f>AQ54</f>
        <v>0.13432835820895522</v>
      </c>
      <c r="BV91" s="53">
        <f>BZ19</f>
        <v>0.13432835820895522</v>
      </c>
      <c r="BW91" s="16" t="str">
        <f>IF(BU91=BV91,"",IF(BV91&gt;BU91,CONCATENATE($A$1,TEXT(((BV91-BU91)/BU91),"##%")),CONCATENATE($A$2,TEXT(((BV91-BU91)/BU91),"##%"))))</f>
        <v/>
      </c>
      <c r="BX91" s="53">
        <f>BU91</f>
        <v>0.13432835820895522</v>
      </c>
      <c r="BY91" s="53">
        <f>BV91</f>
        <v>0.13432835820895522</v>
      </c>
      <c r="BZ91" s="488" t="str">
        <f>IF(AND(BZ75&lt;&gt;"",BZ83&lt;&gt;""),"Returns not entered.  To see impact of returns, enter current or estimated returns in Program Input tab.","")</f>
        <v/>
      </c>
    </row>
    <row r="92" spans="56:83" ht="16.5" customHeight="1" x14ac:dyDescent="0.2">
      <c r="BD92" s="486"/>
      <c r="BE92" s="47" t="s">
        <v>33</v>
      </c>
      <c r="BF92" s="53">
        <f t="shared" ref="BF92:BF93" si="336">AQ55</f>
        <v>8.203125E-2</v>
      </c>
      <c r="BG92" s="53">
        <f t="shared" ref="BG92:BG93" si="337">BK20</f>
        <v>8.203125E-2</v>
      </c>
      <c r="BH92" s="16" t="str">
        <f t="shared" ref="BH92:BH94" si="338">IF(BF92=BG92,"",IF(BG92&gt;BF92,CONCATENATE($A$1,TEXT(((BG92-BF92)/BF92),"##%")),CONCATENATE($A$2,TEXT(((BG92-BF92)/BF92),"##%"))))</f>
        <v/>
      </c>
      <c r="BI92" s="53">
        <f t="shared" ref="BI92:BI94" si="339">BF92</f>
        <v>8.203125E-2</v>
      </c>
      <c r="BJ92" s="53">
        <f t="shared" ref="BJ92:BJ94" si="340">BG92</f>
        <v>8.203125E-2</v>
      </c>
      <c r="BK92" s="488"/>
      <c r="BS92" s="486"/>
      <c r="BT92" s="47" t="s">
        <v>33</v>
      </c>
      <c r="BU92" s="53">
        <f t="shared" ref="BU92:BU94" si="341">AQ55</f>
        <v>8.203125E-2</v>
      </c>
      <c r="BV92" s="53">
        <f t="shared" ref="BV92:BV93" si="342">BZ20</f>
        <v>8.203125E-2</v>
      </c>
      <c r="BW92" s="16" t="str">
        <f t="shared" ref="BW92:BW94" si="343">IF(BU92=BV92,"",IF(BV92&gt;BU92,CONCATENATE($A$1,TEXT(((BV92-BU92)/BU92),"##%")),CONCATENATE($A$2,TEXT(((BV92-BU92)/BU92),"##%"))))</f>
        <v/>
      </c>
      <c r="BX92" s="53">
        <f t="shared" ref="BX92:BX94" si="344">BU92</f>
        <v>8.203125E-2</v>
      </c>
      <c r="BY92" s="53">
        <f t="shared" ref="BY92:BY94" si="345">BV92</f>
        <v>8.203125E-2</v>
      </c>
      <c r="BZ92" s="488"/>
    </row>
    <row r="93" spans="56:83" ht="16.5" customHeight="1" x14ac:dyDescent="0.2">
      <c r="BD93" s="486"/>
      <c r="BE93" s="47" t="s">
        <v>54</v>
      </c>
      <c r="BF93" s="53">
        <f t="shared" si="336"/>
        <v>5.4755043227665709E-2</v>
      </c>
      <c r="BG93" s="53">
        <f t="shared" si="337"/>
        <v>5.4755043227665709E-2</v>
      </c>
      <c r="BH93" s="16" t="str">
        <f t="shared" si="338"/>
        <v/>
      </c>
      <c r="BI93" s="53">
        <f t="shared" si="339"/>
        <v>5.4755043227665709E-2</v>
      </c>
      <c r="BJ93" s="53">
        <f t="shared" si="340"/>
        <v>5.4755043227665709E-2</v>
      </c>
      <c r="BK93" s="488"/>
      <c r="BS93" s="486"/>
      <c r="BT93" s="47" t="s">
        <v>54</v>
      </c>
      <c r="BU93" s="53">
        <f t="shared" si="341"/>
        <v>5.4755043227665709E-2</v>
      </c>
      <c r="BV93" s="53">
        <f t="shared" si="342"/>
        <v>5.4755043227665709E-2</v>
      </c>
      <c r="BW93" s="16" t="str">
        <f t="shared" si="343"/>
        <v/>
      </c>
      <c r="BX93" s="53"/>
      <c r="BY93" s="53">
        <f t="shared" si="345"/>
        <v>5.4755043227665709E-2</v>
      </c>
      <c r="BZ93" s="488"/>
    </row>
    <row r="94" spans="56:83" ht="16.5" customHeight="1" x14ac:dyDescent="0.2">
      <c r="BD94" s="487"/>
      <c r="BE94" s="47" t="s">
        <v>118</v>
      </c>
      <c r="BF94" s="53">
        <f>AVERAGE(BF91:BF93)</f>
        <v>9.0371550478873644E-2</v>
      </c>
      <c r="BG94" s="53">
        <f>AVERAGE(BG91:BG93)</f>
        <v>9.0371550478873644E-2</v>
      </c>
      <c r="BH94" s="16" t="str">
        <f t="shared" si="338"/>
        <v/>
      </c>
      <c r="BI94" s="53">
        <f t="shared" si="339"/>
        <v>9.0371550478873644E-2</v>
      </c>
      <c r="BJ94" s="53">
        <f t="shared" si="340"/>
        <v>9.0371550478873644E-2</v>
      </c>
      <c r="BK94" s="488"/>
      <c r="BS94" s="487"/>
      <c r="BT94" s="47" t="s">
        <v>118</v>
      </c>
      <c r="BU94" s="53">
        <f t="shared" si="341"/>
        <v>9.0371550478873644E-2</v>
      </c>
      <c r="BV94" s="53">
        <f>AVERAGE(BV91:BV93)</f>
        <v>9.0371550478873644E-2</v>
      </c>
      <c r="BW94" s="16" t="str">
        <f t="shared" si="343"/>
        <v/>
      </c>
      <c r="BX94" s="53">
        <f t="shared" si="344"/>
        <v>9.0371550478873644E-2</v>
      </c>
      <c r="BY94" s="53">
        <f t="shared" si="345"/>
        <v>9.0371550478873644E-2</v>
      </c>
      <c r="BZ94" s="488"/>
    </row>
    <row r="95" spans="56:83" ht="16.5" customHeight="1" x14ac:dyDescent="0.2">
      <c r="BD95"/>
      <c r="BE95"/>
      <c r="BS95"/>
      <c r="BT95"/>
    </row>
    <row r="96" spans="56:83" ht="16.5" customHeight="1" x14ac:dyDescent="0.2">
      <c r="BD96" s="23"/>
      <c r="BE96" s="37"/>
      <c r="BF96"/>
      <c r="BG96" s="23"/>
      <c r="BH96"/>
      <c r="BI96" s="23"/>
      <c r="BJ96" s="23"/>
      <c r="BK96" s="23"/>
      <c r="BL96" s="483" t="s">
        <v>84</v>
      </c>
      <c r="BM96" s="490"/>
      <c r="BN96" s="490"/>
      <c r="BO96" s="490"/>
      <c r="BP96" s="484"/>
      <c r="BQ96"/>
      <c r="BS96" s="23"/>
      <c r="BT96" s="37"/>
      <c r="BU96"/>
      <c r="BV96" s="23"/>
      <c r="BW96"/>
      <c r="BX96" s="23"/>
      <c r="BY96" s="23"/>
      <c r="BZ96" s="23"/>
      <c r="CA96" s="483" t="s">
        <v>84</v>
      </c>
      <c r="CB96" s="490"/>
      <c r="CC96" s="490"/>
      <c r="CD96" s="490"/>
      <c r="CE96" s="484"/>
    </row>
    <row r="97" spans="56:84" ht="34.5" customHeight="1" x14ac:dyDescent="0.2">
      <c r="BD97" s="23"/>
      <c r="BE97" s="206" t="str">
        <f>IF(BK75="","","Returns not input; no current or new returns shown.  To see impact of rate of return, input returns in Program Input tab.")</f>
        <v/>
      </c>
      <c r="BF97" s="202" t="s">
        <v>109</v>
      </c>
      <c r="BG97" s="202" t="s">
        <v>111</v>
      </c>
      <c r="BH97" s="202" t="s">
        <v>110</v>
      </c>
      <c r="BI97" s="202" t="s">
        <v>112</v>
      </c>
      <c r="BJ97" s="202" t="s">
        <v>115</v>
      </c>
      <c r="BK97" s="203" t="s">
        <v>114</v>
      </c>
      <c r="BL97" s="202" t="s">
        <v>109</v>
      </c>
      <c r="BM97" s="202" t="s">
        <v>111</v>
      </c>
      <c r="BN97" s="202" t="s">
        <v>110</v>
      </c>
      <c r="BO97" s="202" t="s">
        <v>112</v>
      </c>
      <c r="BP97" s="203" t="s">
        <v>55</v>
      </c>
      <c r="BQ97"/>
      <c r="BS97" s="23"/>
      <c r="BT97" s="246" t="str">
        <f>IF(BZ75="","","Returns not input; no current or new returns shown.  To see impact of rate of return, input returns in Program Input tab.")</f>
        <v/>
      </c>
      <c r="BU97" s="202" t="s">
        <v>109</v>
      </c>
      <c r="BV97" s="202" t="s">
        <v>111</v>
      </c>
      <c r="BW97" s="202" t="s">
        <v>110</v>
      </c>
      <c r="BX97" s="202" t="s">
        <v>112</v>
      </c>
      <c r="BY97" s="202" t="s">
        <v>115</v>
      </c>
      <c r="BZ97" s="203" t="s">
        <v>114</v>
      </c>
      <c r="CA97" s="202" t="s">
        <v>109</v>
      </c>
      <c r="CB97" s="202" t="s">
        <v>111</v>
      </c>
      <c r="CC97" s="202" t="s">
        <v>110</v>
      </c>
      <c r="CD97" s="202" t="s">
        <v>112</v>
      </c>
      <c r="CE97" s="203" t="s">
        <v>55</v>
      </c>
    </row>
    <row r="98" spans="56:84" ht="16.5" customHeight="1" x14ac:dyDescent="0.2">
      <c r="BD98" s="23"/>
      <c r="BE98" s="23"/>
      <c r="BF98" s="23"/>
      <c r="BG98" s="23"/>
      <c r="BH98" s="23"/>
      <c r="BI98" s="23"/>
      <c r="BJ98" s="23"/>
      <c r="BK98" s="23"/>
      <c r="BL98" s="23"/>
      <c r="BM98" s="23"/>
      <c r="BN98" s="23"/>
      <c r="BO98" s="23"/>
      <c r="BP98" s="23"/>
      <c r="BQ98" s="23"/>
      <c r="BS98" s="23"/>
      <c r="BT98" s="23"/>
      <c r="BU98" s="23"/>
      <c r="BV98" s="23"/>
      <c r="BW98" s="23"/>
      <c r="BX98" s="23"/>
      <c r="BY98" s="23"/>
      <c r="BZ98" s="23"/>
      <c r="CA98" s="23"/>
      <c r="CB98" s="23"/>
      <c r="CC98" s="23"/>
      <c r="CD98" s="23"/>
      <c r="CE98" s="23"/>
    </row>
    <row r="99" spans="56:84" ht="16.5" customHeight="1" x14ac:dyDescent="0.2">
      <c r="BD99" s="491" t="s">
        <v>341</v>
      </c>
      <c r="BE99" s="199" t="s">
        <v>32</v>
      </c>
      <c r="BF99" s="48">
        <f>BF5</f>
        <v>265</v>
      </c>
      <c r="BG99" s="48">
        <f>AU5</f>
        <v>226</v>
      </c>
      <c r="BH99" s="200"/>
      <c r="BI99" s="200"/>
      <c r="BJ99" s="52">
        <f>BF99-BG99</f>
        <v>39</v>
      </c>
      <c r="BK99" s="16" t="str">
        <f t="shared" ref="BK99:BK101" si="346">IF(BG99=BI100,"",IF(BI100&gt;BG99,CONCATENATE($A$3,TEXT((BI100-BG99),"##")),TEXT((BI100-BG99),"##")))</f>
        <v/>
      </c>
      <c r="BL99" s="52">
        <f>BF99</f>
        <v>265</v>
      </c>
      <c r="BM99" s="52">
        <f>BG99</f>
        <v>226</v>
      </c>
      <c r="BN99" s="200"/>
      <c r="BO99" s="200"/>
      <c r="BP99" s="16" t="str">
        <f>IF(BL99=BN100,"",IF(BN100&gt;BL99,CONCATENATE($A$1,TEXT(((BN100-BL99)/BL99),"##%")),CONCATENATE($A$2,TEXT(((BN100-BL99)/BL99),"##%"))))</f>
        <v/>
      </c>
      <c r="BQ99" s="494" t="str">
        <f>IF(BP108="","",CONCATENATE("Overall ",BP108))</f>
        <v/>
      </c>
      <c r="BS99" s="491" t="s">
        <v>342</v>
      </c>
      <c r="BT99" s="199" t="s">
        <v>32</v>
      </c>
      <c r="BU99" s="48">
        <f>BU5</f>
        <v>265</v>
      </c>
      <c r="BV99" s="210">
        <f>BG99</f>
        <v>226</v>
      </c>
      <c r="BW99" s="200"/>
      <c r="BX99" s="200"/>
      <c r="BY99" s="52">
        <f>IF(BU99-BV99=0,"",BU99-BV99)</f>
        <v>39</v>
      </c>
      <c r="BZ99" s="16" t="str">
        <f t="shared" ref="BZ99:BZ101" si="347">IF(BV99=BX100,"",IF(BX100&gt;BV99,CONCATENATE($A$3,TEXT((BX100-BV99),"##")),TEXT((BX100-BV99),"##")))</f>
        <v/>
      </c>
      <c r="CA99" s="52">
        <f>BU99</f>
        <v>265</v>
      </c>
      <c r="CB99" s="52">
        <f>BV99</f>
        <v>226</v>
      </c>
      <c r="CC99" s="200"/>
      <c r="CD99" s="200"/>
      <c r="CE99" s="16" t="str">
        <f>IF(CB99=CD100,"",IF(CD100&gt;CB99,CONCATENATE($A$1,TEXT(((CD100-CB99)/CB99),"##%")),CONCATENATE($A$2,TEXT(((CD100-CB99)/CB99),"##%"))))</f>
        <v/>
      </c>
      <c r="CF99" s="494" t="str">
        <f>IF(CE108="","",CONCATENATE("Overall ",CE108))</f>
        <v/>
      </c>
    </row>
    <row r="100" spans="56:84" ht="16.5" customHeight="1" x14ac:dyDescent="0.2">
      <c r="BD100" s="492"/>
      <c r="BE100" s="199"/>
      <c r="BF100" s="200"/>
      <c r="BG100" s="200"/>
      <c r="BH100" s="48">
        <f>BO5</f>
        <v>265</v>
      </c>
      <c r="BI100" s="48">
        <f>BP5</f>
        <v>226</v>
      </c>
      <c r="BJ100" s="52">
        <f>BH100-BI100</f>
        <v>39</v>
      </c>
      <c r="BK100" s="204" t="str">
        <f t="shared" si="346"/>
        <v/>
      </c>
      <c r="BL100" s="200"/>
      <c r="BM100" s="200"/>
      <c r="BN100" s="52">
        <f>BH100</f>
        <v>265</v>
      </c>
      <c r="BO100" s="52">
        <f>BI100</f>
        <v>226</v>
      </c>
      <c r="BP100" s="200"/>
      <c r="BQ100" s="495"/>
      <c r="BS100" s="492"/>
      <c r="BT100" s="199"/>
      <c r="BU100" s="200"/>
      <c r="BV100" s="213"/>
      <c r="BW100" s="48">
        <f>CD5</f>
        <v>265</v>
      </c>
      <c r="BX100" s="48">
        <f>CE5</f>
        <v>226</v>
      </c>
      <c r="BY100" s="52">
        <f>IF(BW100-BX100=0,"",BW100-BX100)</f>
        <v>39</v>
      </c>
      <c r="BZ100" s="204" t="str">
        <f t="shared" si="347"/>
        <v/>
      </c>
      <c r="CA100" s="200"/>
      <c r="CB100" s="200"/>
      <c r="CC100" s="52">
        <f>BW100</f>
        <v>265</v>
      </c>
      <c r="CD100" s="52">
        <f>BX100</f>
        <v>226</v>
      </c>
      <c r="CE100" s="200"/>
      <c r="CF100" s="495"/>
    </row>
    <row r="101" spans="56:84" ht="16.5" customHeight="1" x14ac:dyDescent="0.2">
      <c r="BD101" s="492"/>
      <c r="BE101" s="23"/>
      <c r="BF101" s="200"/>
      <c r="BG101" s="200"/>
      <c r="BH101" s="200"/>
      <c r="BI101" s="200"/>
      <c r="BJ101" s="205"/>
      <c r="BK101" s="204" t="str">
        <f t="shared" si="346"/>
        <v/>
      </c>
      <c r="BL101" s="200"/>
      <c r="BM101" s="200"/>
      <c r="BN101" s="200"/>
      <c r="BO101" s="200"/>
      <c r="BP101" s="200"/>
      <c r="BQ101" s="495"/>
      <c r="BS101" s="492"/>
      <c r="BT101" s="23"/>
      <c r="BU101" s="200"/>
      <c r="BV101" s="213"/>
      <c r="BW101" s="200"/>
      <c r="BX101" s="200"/>
      <c r="BY101"/>
      <c r="BZ101" s="204" t="str">
        <f t="shared" si="347"/>
        <v/>
      </c>
      <c r="CA101" s="200"/>
      <c r="CB101" s="200"/>
      <c r="CC101" s="200"/>
      <c r="CD101" s="200"/>
      <c r="CE101" s="200"/>
      <c r="CF101" s="495"/>
    </row>
    <row r="102" spans="56:84" ht="16.5" customHeight="1" x14ac:dyDescent="0.2">
      <c r="BD102" s="492"/>
      <c r="BE102" s="199" t="s">
        <v>33</v>
      </c>
      <c r="BF102" s="48">
        <f>BF6</f>
        <v>98</v>
      </c>
      <c r="BG102" s="48">
        <f>AU6</f>
        <v>91</v>
      </c>
      <c r="BH102" s="200"/>
      <c r="BI102" s="200"/>
      <c r="BJ102" s="52">
        <f t="shared" ref="BJ102" si="348">BF102-BG102</f>
        <v>7</v>
      </c>
      <c r="BK102" s="16" t="str">
        <f>IF(BG102=BI103,"",IF(BI103&gt;BG102,CONCATENATE($A$3,TEXT((BI103-BG102),"##")),TEXT((BI103-BG102),"##")))</f>
        <v/>
      </c>
      <c r="BL102" s="52">
        <f>BF102</f>
        <v>98</v>
      </c>
      <c r="BM102" s="52">
        <f>BG102</f>
        <v>91</v>
      </c>
      <c r="BN102" s="200"/>
      <c r="BO102" s="200"/>
      <c r="BP102" s="16" t="str">
        <f>IF(BL102=BN103,"",IF(BN103&gt;BL102,CONCATENATE($A$1,TEXT(((BN103-BL102)/BL102),"##%")),CONCATENATE($A$2,TEXT(((BN103-BL102)/BL102),"##%"))))</f>
        <v/>
      </c>
      <c r="BQ102" s="495"/>
      <c r="BS102" s="492"/>
      <c r="BT102" s="199" t="s">
        <v>33</v>
      </c>
      <c r="BU102" s="48">
        <f>BU6</f>
        <v>98</v>
      </c>
      <c r="BV102" s="211">
        <f t="shared" ref="BV102:BV108" si="349">BG102</f>
        <v>91</v>
      </c>
      <c r="BW102" s="200"/>
      <c r="BX102" s="200"/>
      <c r="BY102" s="52">
        <f t="shared" ref="BY102" si="350">IF(BU102-BV102=0,"",BU102-BV102)</f>
        <v>7</v>
      </c>
      <c r="BZ102" s="16" t="str">
        <f>IF(BV102=BX103,"",IF(BX103&gt;BV102,CONCATENATE($A$3,TEXT((BX103-BV102),"##")),TEXT((BX103-BV102),"##")))</f>
        <v/>
      </c>
      <c r="CA102" s="52">
        <f>BU102</f>
        <v>98</v>
      </c>
      <c r="CB102" s="52">
        <f>BV102</f>
        <v>91</v>
      </c>
      <c r="CC102" s="200"/>
      <c r="CD102" s="200"/>
      <c r="CE102" s="16" t="str">
        <f>IF(CB102=CD103,"",IF(CD103&gt;CB102,CONCATENATE($A$1,TEXT(((CD103-CB102)/CB102),"##%")),CONCATENATE($A$2,TEXT(((CD103-CB102)/CB102),"##%"))))</f>
        <v/>
      </c>
      <c r="CF102" s="495"/>
    </row>
    <row r="103" spans="56:84" ht="16.5" customHeight="1" x14ac:dyDescent="0.2">
      <c r="BD103" s="492"/>
      <c r="BE103" s="199"/>
      <c r="BF103" s="200"/>
      <c r="BG103" s="200"/>
      <c r="BH103" s="48">
        <f>BO6</f>
        <v>97.999999999999986</v>
      </c>
      <c r="BI103" s="48">
        <f>BP6</f>
        <v>90.999999999999986</v>
      </c>
      <c r="BJ103" s="52">
        <f t="shared" ref="BJ103" si="351">BH103-BI103</f>
        <v>7</v>
      </c>
      <c r="BK103" s="204" t="str">
        <f t="shared" ref="BK103:BK108" si="352">IF(BG103=BI104,"",IF(BI104&gt;BG103,CONCATENATE($A$3,TEXT((BI104-BG103),"##")),TEXT((BI104-BG103),"##")))</f>
        <v/>
      </c>
      <c r="BL103" s="200"/>
      <c r="BM103" s="200"/>
      <c r="BN103" s="52">
        <f>BH103</f>
        <v>97.999999999999986</v>
      </c>
      <c r="BO103" s="52">
        <f>BI103</f>
        <v>90.999999999999986</v>
      </c>
      <c r="BP103" s="200"/>
      <c r="BQ103" s="495"/>
      <c r="BS103" s="492"/>
      <c r="BT103" s="199"/>
      <c r="BU103" s="200"/>
      <c r="BV103" s="213"/>
      <c r="BW103" s="48">
        <f>CD6</f>
        <v>97.999999999999986</v>
      </c>
      <c r="BX103" s="48">
        <f>CE6</f>
        <v>90.999999999999986</v>
      </c>
      <c r="BY103" s="52">
        <f t="shared" ref="BY103" si="353">IF(BW103-BX103=0,"",BW103-BX103)</f>
        <v>7</v>
      </c>
      <c r="BZ103" s="204" t="str">
        <f t="shared" ref="BZ103:BZ108" si="354">IF(BV103=BX104,"",IF(BX104&gt;BV103,CONCATENATE($A$3,TEXT((BX104-BV103),"##")),TEXT((BX104-BV103),"##")))</f>
        <v/>
      </c>
      <c r="CA103" s="200"/>
      <c r="CB103" s="200"/>
      <c r="CC103" s="52">
        <f>BW103</f>
        <v>97.999999999999986</v>
      </c>
      <c r="CD103" s="52">
        <f>BX103</f>
        <v>90.999999999999986</v>
      </c>
      <c r="CE103" s="200"/>
      <c r="CF103" s="495"/>
    </row>
    <row r="104" spans="56:84" ht="16.5" customHeight="1" x14ac:dyDescent="0.2">
      <c r="BD104" s="492"/>
      <c r="BF104" s="201"/>
      <c r="BG104" s="201"/>
      <c r="BH104" s="201"/>
      <c r="BI104" s="201"/>
      <c r="BJ104" s="205"/>
      <c r="BK104" s="204" t="str">
        <f t="shared" si="352"/>
        <v/>
      </c>
      <c r="BL104" s="201"/>
      <c r="BM104" s="201"/>
      <c r="BN104" s="201"/>
      <c r="BO104" s="201"/>
      <c r="BP104" s="201"/>
      <c r="BQ104" s="495"/>
      <c r="BS104" s="492"/>
      <c r="BU104" s="201"/>
      <c r="BV104" s="213"/>
      <c r="BW104" s="201"/>
      <c r="BX104" s="201"/>
      <c r="BY104"/>
      <c r="BZ104" s="204" t="str">
        <f t="shared" si="354"/>
        <v/>
      </c>
      <c r="CA104" s="201"/>
      <c r="CB104" s="201"/>
      <c r="CC104" s="201"/>
      <c r="CD104" s="201"/>
      <c r="CE104" s="201"/>
      <c r="CF104" s="495"/>
    </row>
    <row r="105" spans="56:84" ht="16.5" customHeight="1" x14ac:dyDescent="0.2">
      <c r="BD105" s="492"/>
      <c r="BE105" s="199" t="s">
        <v>54</v>
      </c>
      <c r="BF105" s="48">
        <f>BF7</f>
        <v>112</v>
      </c>
      <c r="BG105" s="48">
        <f>AU7</f>
        <v>102</v>
      </c>
      <c r="BH105" s="200"/>
      <c r="BI105" s="200"/>
      <c r="BJ105" s="52">
        <f t="shared" ref="BJ105" si="355">BF105-BG105</f>
        <v>10</v>
      </c>
      <c r="BK105" s="16" t="str">
        <f t="shared" si="352"/>
        <v/>
      </c>
      <c r="BL105" s="52">
        <f>BF105</f>
        <v>112</v>
      </c>
      <c r="BM105" s="52">
        <f>BG105</f>
        <v>102</v>
      </c>
      <c r="BN105" s="200"/>
      <c r="BO105" s="200"/>
      <c r="BP105" s="16" t="str">
        <f>IF(BL105=BN106,"",IF(BN106&gt;BL105,CONCATENATE($A$1,TEXT(((BN106-BL105)/BL105),"##%")),CONCATENATE($A$2,TEXT(((BN106-BL105)/BL105),"##%"))))</f>
        <v/>
      </c>
      <c r="BQ105" s="495"/>
      <c r="BS105" s="492"/>
      <c r="BT105" s="199" t="s">
        <v>54</v>
      </c>
      <c r="BU105" s="48">
        <f>BU7</f>
        <v>112</v>
      </c>
      <c r="BV105" s="211">
        <f t="shared" si="349"/>
        <v>102</v>
      </c>
      <c r="BW105" s="200"/>
      <c r="BX105" s="200"/>
      <c r="BY105" s="52">
        <f t="shared" ref="BY105" si="356">IF(BU105-BV105=0,"",BU105-BV105)</f>
        <v>10</v>
      </c>
      <c r="BZ105" s="16" t="str">
        <f t="shared" si="354"/>
        <v/>
      </c>
      <c r="CA105" s="52">
        <f>BU105</f>
        <v>112</v>
      </c>
      <c r="CB105" s="52">
        <f>BV105</f>
        <v>102</v>
      </c>
      <c r="CC105" s="200"/>
      <c r="CD105" s="200"/>
      <c r="CE105" s="16" t="str">
        <f>IF(CB105=CD106,"",IF(CD106&gt;CB105,CONCATENATE($A$1,TEXT(((CD106-CB105)/CB105),"##%")),CONCATENATE($A$2,TEXT(((CD106-CB105)/CB105),"##%"))))</f>
        <v/>
      </c>
      <c r="CF105" s="495"/>
    </row>
    <row r="106" spans="56:84" ht="16.5" customHeight="1" x14ac:dyDescent="0.2">
      <c r="BD106" s="492"/>
      <c r="BE106" s="199"/>
      <c r="BF106" s="201"/>
      <c r="BG106" s="201"/>
      <c r="BH106" s="48">
        <f>BO7</f>
        <v>112</v>
      </c>
      <c r="BI106" s="48">
        <f>BP7</f>
        <v>102</v>
      </c>
      <c r="BJ106" s="52">
        <f t="shared" ref="BJ106" si="357">BH106-BI106</f>
        <v>10</v>
      </c>
      <c r="BK106" s="204" t="str">
        <f t="shared" si="352"/>
        <v/>
      </c>
      <c r="BL106" s="201"/>
      <c r="BM106" s="201"/>
      <c r="BN106" s="52">
        <f>BH106</f>
        <v>112</v>
      </c>
      <c r="BO106" s="52">
        <f>BI106</f>
        <v>102</v>
      </c>
      <c r="BP106" s="201"/>
      <c r="BQ106" s="495"/>
      <c r="BS106" s="492"/>
      <c r="BT106" s="199"/>
      <c r="BU106" s="201"/>
      <c r="BV106" s="213"/>
      <c r="BW106" s="48">
        <f>CD7</f>
        <v>112</v>
      </c>
      <c r="BX106" s="48">
        <f>CE7</f>
        <v>102</v>
      </c>
      <c r="BY106" s="52">
        <f t="shared" ref="BY106" si="358">IF(BW106-BX106=0,"",BW106-BX106)</f>
        <v>10</v>
      </c>
      <c r="BZ106" s="204" t="str">
        <f t="shared" si="354"/>
        <v/>
      </c>
      <c r="CA106" s="201"/>
      <c r="CB106" s="201"/>
      <c r="CC106" s="52">
        <f>BW106</f>
        <v>112</v>
      </c>
      <c r="CD106" s="52">
        <f>BX106</f>
        <v>102</v>
      </c>
      <c r="CE106" s="201"/>
      <c r="CF106" s="495"/>
    </row>
    <row r="107" spans="56:84" ht="16.5" customHeight="1" x14ac:dyDescent="0.2">
      <c r="BD107" s="492"/>
      <c r="BF107" s="201"/>
      <c r="BG107" s="201"/>
      <c r="BH107" s="201"/>
      <c r="BI107" s="201"/>
      <c r="BJ107" s="205"/>
      <c r="BK107" s="204" t="str">
        <f t="shared" si="352"/>
        <v/>
      </c>
      <c r="BL107" s="201"/>
      <c r="BM107" s="201"/>
      <c r="BN107" s="201"/>
      <c r="BO107" s="201"/>
      <c r="BP107" s="201"/>
      <c r="BQ107" s="495"/>
      <c r="BS107" s="492"/>
      <c r="BU107" s="201"/>
      <c r="BV107" s="213"/>
      <c r="BW107" s="201"/>
      <c r="BX107" s="201"/>
      <c r="BY107"/>
      <c r="BZ107" s="204" t="str">
        <f t="shared" si="354"/>
        <v/>
      </c>
      <c r="CA107" s="201"/>
      <c r="CB107" s="201"/>
      <c r="CC107" s="201"/>
      <c r="CD107" s="201"/>
      <c r="CE107" s="201"/>
      <c r="CF107" s="495"/>
    </row>
    <row r="108" spans="56:84" ht="16.5" customHeight="1" x14ac:dyDescent="0.2">
      <c r="BD108" s="492"/>
      <c r="BE108" s="47" t="s">
        <v>118</v>
      </c>
      <c r="BF108" s="48">
        <f>BF99+BF102+BF105</f>
        <v>475</v>
      </c>
      <c r="BG108" s="48">
        <f>BG99+BG102+BG105</f>
        <v>419</v>
      </c>
      <c r="BH108" s="201"/>
      <c r="BI108" s="201"/>
      <c r="BJ108" s="52">
        <f t="shared" ref="BJ108" si="359">BF108-BG108</f>
        <v>56</v>
      </c>
      <c r="BK108" s="16" t="str">
        <f t="shared" si="352"/>
        <v/>
      </c>
      <c r="BL108" s="52">
        <f>BF108</f>
        <v>475</v>
      </c>
      <c r="BM108" s="52">
        <f>BG108</f>
        <v>419</v>
      </c>
      <c r="BN108" s="201"/>
      <c r="BO108" s="201"/>
      <c r="BP108" s="16" t="str">
        <f>IF(BL108=BN109,"",IF(BN109&gt;BL108,CONCATENATE($A$1,TEXT(((BN109-BL108)/BL108),"##%")),CONCATENATE($A$2,TEXT(((BN109-BL108)/BL108),"##%"))))</f>
        <v/>
      </c>
      <c r="BQ108" s="495"/>
      <c r="BS108" s="492"/>
      <c r="BT108" s="47" t="s">
        <v>118</v>
      </c>
      <c r="BU108" s="48">
        <f>BU99+BU102+BU105</f>
        <v>475</v>
      </c>
      <c r="BV108" s="212">
        <f t="shared" si="349"/>
        <v>419</v>
      </c>
      <c r="BW108" s="201"/>
      <c r="BX108" s="201"/>
      <c r="BY108" s="52">
        <f t="shared" ref="BY108" si="360">IF(BU108-BV108=0,"",BU108-BV108)</f>
        <v>56</v>
      </c>
      <c r="BZ108" s="16" t="str">
        <f t="shared" si="354"/>
        <v/>
      </c>
      <c r="CA108" s="52">
        <f>BU108</f>
        <v>475</v>
      </c>
      <c r="CB108" s="52">
        <f>BV108</f>
        <v>419</v>
      </c>
      <c r="CC108" s="201"/>
      <c r="CD108" s="201"/>
      <c r="CE108" s="16" t="str">
        <f>IF(CB108=CD109,"",IF(CD109&gt;CB108,CONCATENATE($A$1,TEXT(((CD109-CB108)/CB108),"##%")),CONCATENATE($A$2,TEXT(((CD109-CB108)/CB108),"##%"))))</f>
        <v/>
      </c>
      <c r="CF108" s="495"/>
    </row>
    <row r="109" spans="56:84" ht="16.5" customHeight="1" x14ac:dyDescent="0.2">
      <c r="BD109" s="493"/>
      <c r="BE109" s="199"/>
      <c r="BF109" s="201"/>
      <c r="BG109" s="201"/>
      <c r="BH109" s="48">
        <f>SUM(BH100:BH106)</f>
        <v>475</v>
      </c>
      <c r="BI109" s="48">
        <f>SUM(BI100:BI106)</f>
        <v>419</v>
      </c>
      <c r="BJ109" s="52">
        <f t="shared" ref="BJ109" si="361">BH109-BI109</f>
        <v>56</v>
      </c>
      <c r="BK109" s="201"/>
      <c r="BL109" s="201"/>
      <c r="BM109" s="201"/>
      <c r="BN109" s="52">
        <f>BH109</f>
        <v>475</v>
      </c>
      <c r="BO109" s="52">
        <f>BI109</f>
        <v>419</v>
      </c>
      <c r="BP109" s="201"/>
      <c r="BQ109" s="496"/>
      <c r="BS109" s="493"/>
      <c r="BT109" s="199"/>
      <c r="BU109" s="201"/>
      <c r="BV109" s="201"/>
      <c r="BW109" s="48">
        <f>SUM(BW100:BW106)</f>
        <v>475</v>
      </c>
      <c r="BX109" s="48">
        <f>SUM(BX100:BX106)</f>
        <v>419</v>
      </c>
      <c r="BY109" s="52">
        <f t="shared" ref="BY109" si="362">IF(BW109-BX109=0,"",BW109-BX109)</f>
        <v>56</v>
      </c>
      <c r="BZ109" s="201"/>
      <c r="CA109" s="201"/>
      <c r="CB109" s="201"/>
      <c r="CC109" s="52">
        <f>BW109</f>
        <v>475</v>
      </c>
      <c r="CD109" s="52">
        <f>BX109</f>
        <v>419</v>
      </c>
      <c r="CE109" s="201"/>
      <c r="CF109" s="496"/>
    </row>
    <row r="111" spans="56:84" ht="16.5" customHeight="1" x14ac:dyDescent="0.2">
      <c r="BD111" s="23"/>
      <c r="BE111" s="37"/>
      <c r="BF111"/>
      <c r="BG111" s="23"/>
      <c r="BH111"/>
      <c r="BI111" s="23"/>
      <c r="BJ111" s="23"/>
      <c r="BK111" s="23"/>
      <c r="BL111" s="483" t="s">
        <v>84</v>
      </c>
      <c r="BM111" s="490"/>
      <c r="BN111" s="490"/>
      <c r="BO111" s="490"/>
      <c r="BP111" s="484"/>
      <c r="BQ111"/>
      <c r="BS111" s="23"/>
      <c r="BT111" s="37"/>
      <c r="BU111"/>
      <c r="BV111" s="23"/>
      <c r="BW111"/>
      <c r="BX111" s="23"/>
      <c r="BY111" s="23"/>
      <c r="BZ111" s="23"/>
      <c r="CA111" s="483" t="s">
        <v>84</v>
      </c>
      <c r="CB111" s="490"/>
      <c r="CC111" s="490"/>
      <c r="CD111" s="490"/>
      <c r="CE111" s="484"/>
    </row>
    <row r="112" spans="56:84" ht="16.5" customHeight="1" x14ac:dyDescent="0.2">
      <c r="BD112" s="23"/>
      <c r="BE112" s="6"/>
      <c r="BF112" s="35" t="s">
        <v>109</v>
      </c>
      <c r="BG112" s="35" t="s">
        <v>111</v>
      </c>
      <c r="BH112" s="35" t="s">
        <v>110</v>
      </c>
      <c r="BI112" s="35" t="s">
        <v>112</v>
      </c>
      <c r="BJ112" s="35" t="s">
        <v>113</v>
      </c>
      <c r="BK112" s="43" t="s">
        <v>55</v>
      </c>
      <c r="BL112" s="35" t="s">
        <v>109</v>
      </c>
      <c r="BM112" s="35" t="s">
        <v>111</v>
      </c>
      <c r="BN112" s="35" t="s">
        <v>110</v>
      </c>
      <c r="BO112" s="35" t="s">
        <v>112</v>
      </c>
      <c r="BP112" s="43" t="s">
        <v>55</v>
      </c>
      <c r="BQ112"/>
      <c r="BS112" s="23"/>
      <c r="BT112" s="246" t="str">
        <f>IF(BZ83="","","Returns not input; no current or new returns shown.  To see impact of rate of return, input returns in Program Input tab.")</f>
        <v/>
      </c>
      <c r="BU112" s="35" t="s">
        <v>109</v>
      </c>
      <c r="BV112" s="35" t="s">
        <v>111</v>
      </c>
      <c r="BW112" s="35" t="s">
        <v>110</v>
      </c>
      <c r="BX112" s="35" t="s">
        <v>112</v>
      </c>
      <c r="BY112" s="35" t="s">
        <v>113</v>
      </c>
      <c r="BZ112" s="43" t="s">
        <v>55</v>
      </c>
      <c r="CA112" s="35" t="s">
        <v>109</v>
      </c>
      <c r="CB112" s="35" t="s">
        <v>111</v>
      </c>
      <c r="CC112" s="35" t="s">
        <v>110</v>
      </c>
      <c r="CD112" s="35" t="s">
        <v>112</v>
      </c>
      <c r="CE112" s="43" t="s">
        <v>55</v>
      </c>
    </row>
    <row r="113" spans="56:84" ht="16.5" customHeight="1" x14ac:dyDescent="0.2">
      <c r="BD113" s="23"/>
      <c r="BE113" s="23"/>
      <c r="BF113" s="23"/>
      <c r="BG113" s="23"/>
      <c r="BH113" s="23"/>
      <c r="BI113" s="23"/>
      <c r="BJ113" s="23"/>
      <c r="BK113" s="23"/>
      <c r="BL113" s="23"/>
      <c r="BM113" s="23"/>
      <c r="BN113" s="23"/>
      <c r="BO113" s="23"/>
      <c r="BP113" s="23"/>
      <c r="BQ113" s="23"/>
      <c r="BS113" s="23"/>
      <c r="BT113" s="23"/>
      <c r="BU113" s="23"/>
      <c r="BV113" s="23"/>
      <c r="BW113" s="23"/>
      <c r="BX113" s="23"/>
      <c r="BY113" s="23"/>
      <c r="BZ113" s="23"/>
      <c r="CA113" s="23"/>
      <c r="CB113" s="23"/>
      <c r="CC113" s="23"/>
      <c r="CD113" s="23"/>
      <c r="CE113" s="23"/>
    </row>
    <row r="114" spans="56:84" ht="16.5" customHeight="1" x14ac:dyDescent="0.2">
      <c r="BD114" s="491" t="s">
        <v>205</v>
      </c>
      <c r="BE114" s="199" t="s">
        <v>32</v>
      </c>
      <c r="BF114" s="48">
        <f>BF12</f>
        <v>137</v>
      </c>
      <c r="BG114" s="48">
        <f>AU12</f>
        <v>122</v>
      </c>
      <c r="BH114" s="200"/>
      <c r="BI114" s="200"/>
      <c r="BJ114" s="52">
        <f>BF114-BG114</f>
        <v>15</v>
      </c>
      <c r="BK114" s="16" t="str">
        <f t="shared" ref="BK114:BK116" si="363">IF(BG114=BI115,"",IF(BI115&gt;BG114,CONCATENATE($A$3,TEXT((BI115-BG114),"##")),TEXT((BI115-BG114),"##")))</f>
        <v/>
      </c>
      <c r="BL114" s="52">
        <f>BF114</f>
        <v>137</v>
      </c>
      <c r="BM114" s="52">
        <f>BG114</f>
        <v>122</v>
      </c>
      <c r="BN114" s="200"/>
      <c r="BO114" s="200"/>
      <c r="BP114" s="16" t="str">
        <f>IF(BL114=BN115,"",IF(BN115&gt;BL114,CONCATENATE($A$1,TEXT(((BN115-BL114)/BL114),"##%")),CONCATENATE($A$2,TEXT(((BN115-BL114)/BL114),"##%"))))</f>
        <v/>
      </c>
      <c r="BQ114" s="494" t="str">
        <f>IF(BP123="","",CONCATENATE("Overall ",BP123))</f>
        <v/>
      </c>
      <c r="BS114" s="491" t="s">
        <v>215</v>
      </c>
      <c r="BT114" s="199" t="s">
        <v>32</v>
      </c>
      <c r="BU114" s="48">
        <f>BU12</f>
        <v>137</v>
      </c>
      <c r="BV114" s="48">
        <f>BG114</f>
        <v>122</v>
      </c>
      <c r="BW114" s="200"/>
      <c r="BX114" s="200"/>
      <c r="BY114" s="52">
        <f>IF(BU114-BV114=0,"",BU114-BV114)</f>
        <v>15</v>
      </c>
      <c r="BZ114" s="16" t="str">
        <f t="shared" ref="BZ114:BZ116" si="364">IF(BV114=BX115,"",IF(BX115&gt;BV114,CONCATENATE($A$3,TEXT((BX115-BV114),"##")),TEXT((BX115-BV114),"##")))</f>
        <v/>
      </c>
      <c r="CA114" s="52">
        <f>BU114</f>
        <v>137</v>
      </c>
      <c r="CB114" s="52">
        <f>BV114</f>
        <v>122</v>
      </c>
      <c r="CC114" s="200"/>
      <c r="CD114" s="200"/>
      <c r="CE114" s="16" t="str">
        <f>IF(CB114=CD115,"",IF(CD115&gt;CB114,CONCATENATE($A$1,TEXT(((CD115-CB114)/CB114),"##%")),CONCATENATE($A$2,TEXT(((CD115-CB114)/CB114),"##%"))))</f>
        <v/>
      </c>
      <c r="CF114" s="494" t="str">
        <f>IF(CE123="","",CONCATENATE("Overall ",CE123))</f>
        <v/>
      </c>
    </row>
    <row r="115" spans="56:84" ht="16.5" customHeight="1" x14ac:dyDescent="0.2">
      <c r="BD115" s="492"/>
      <c r="BE115" s="199"/>
      <c r="BF115" s="200"/>
      <c r="BG115" s="200"/>
      <c r="BH115" s="48">
        <f>BO12</f>
        <v>136.99999999999997</v>
      </c>
      <c r="BI115" s="48">
        <f>BP12</f>
        <v>121.99999999999997</v>
      </c>
      <c r="BJ115" s="52">
        <f>BH115-BI115</f>
        <v>15</v>
      </c>
      <c r="BK115" s="204" t="str">
        <f t="shared" si="363"/>
        <v/>
      </c>
      <c r="BL115" s="200"/>
      <c r="BM115" s="200"/>
      <c r="BN115" s="52">
        <f>BH115</f>
        <v>136.99999999999997</v>
      </c>
      <c r="BO115" s="52">
        <f>BI115</f>
        <v>121.99999999999997</v>
      </c>
      <c r="BP115" s="200"/>
      <c r="BQ115" s="495"/>
      <c r="BS115" s="492"/>
      <c r="BT115" s="199"/>
      <c r="BU115" s="200"/>
      <c r="BV115" s="213"/>
      <c r="BW115" s="48">
        <f>CD12</f>
        <v>136.99999999999997</v>
      </c>
      <c r="BX115" s="48">
        <f>CE12</f>
        <v>121.99999999999997</v>
      </c>
      <c r="BY115" s="52">
        <f>IF(BW115-BX115=0,"",BW115-BX115)</f>
        <v>15</v>
      </c>
      <c r="BZ115" s="204" t="str">
        <f t="shared" si="364"/>
        <v/>
      </c>
      <c r="CA115" s="200"/>
      <c r="CB115" s="200"/>
      <c r="CC115" s="52">
        <f>BW115</f>
        <v>136.99999999999997</v>
      </c>
      <c r="CD115" s="52">
        <f>BX115</f>
        <v>121.99999999999997</v>
      </c>
      <c r="CE115" s="200"/>
      <c r="CF115" s="495"/>
    </row>
    <row r="116" spans="56:84" ht="16.5" customHeight="1" x14ac:dyDescent="0.2">
      <c r="BD116" s="492"/>
      <c r="BE116" s="23"/>
      <c r="BF116" s="200"/>
      <c r="BG116" s="200"/>
      <c r="BH116" s="200"/>
      <c r="BI116" s="200"/>
      <c r="BJ116" s="52"/>
      <c r="BK116" s="204" t="str">
        <f t="shared" si="363"/>
        <v/>
      </c>
      <c r="BL116" s="200"/>
      <c r="BM116" s="200"/>
      <c r="BN116" s="200"/>
      <c r="BO116" s="200"/>
      <c r="BP116" s="200"/>
      <c r="BQ116" s="495"/>
      <c r="BS116" s="492"/>
      <c r="BT116" s="23"/>
      <c r="BU116" s="200"/>
      <c r="BV116" s="213"/>
      <c r="BW116" s="200"/>
      <c r="BX116" s="200"/>
      <c r="BY116" s="52"/>
      <c r="BZ116" s="204" t="str">
        <f t="shared" si="364"/>
        <v/>
      </c>
      <c r="CA116" s="200"/>
      <c r="CB116" s="200"/>
      <c r="CC116" s="200"/>
      <c r="CD116" s="200"/>
      <c r="CE116" s="200"/>
      <c r="CF116" s="495"/>
    </row>
    <row r="117" spans="56:84" ht="16.5" customHeight="1" x14ac:dyDescent="0.2">
      <c r="BD117" s="492"/>
      <c r="BE117" s="199" t="s">
        <v>33</v>
      </c>
      <c r="BF117" s="48">
        <f>BF13</f>
        <v>158</v>
      </c>
      <c r="BG117" s="48">
        <f>AU13</f>
        <v>144</v>
      </c>
      <c r="BH117" s="200"/>
      <c r="BI117" s="200"/>
      <c r="BJ117" s="52">
        <f t="shared" ref="BJ117" si="365">BF117-BG117</f>
        <v>14</v>
      </c>
      <c r="BK117" s="16" t="str">
        <f>IF(BG117=BI118,"",IF(BI118&gt;BG117,CONCATENATE($A$3,TEXT((BI118-BG117),"##")),TEXT((BI118-BG117),"##")))</f>
        <v/>
      </c>
      <c r="BL117" s="52">
        <f>BF117</f>
        <v>158</v>
      </c>
      <c r="BM117" s="52">
        <f>BG117</f>
        <v>144</v>
      </c>
      <c r="BN117" s="200"/>
      <c r="BO117" s="200"/>
      <c r="BP117" s="16" t="str">
        <f>IF(BL117=BN118,"",IF(BN118&gt;BL117,CONCATENATE($A$1,TEXT(((BN118-BL117)/BL117),"##%")),CONCATENATE($A$2,TEXT(((BN118-BL117)/BL117),"##%"))))</f>
        <v/>
      </c>
      <c r="BQ117" s="495"/>
      <c r="BS117" s="492"/>
      <c r="BT117" s="199" t="s">
        <v>33</v>
      </c>
      <c r="BU117" s="48">
        <f>BU13</f>
        <v>158</v>
      </c>
      <c r="BV117" s="48">
        <f t="shared" ref="BV117:BV123" si="366">BG117</f>
        <v>144</v>
      </c>
      <c r="BW117" s="200"/>
      <c r="BX117" s="200"/>
      <c r="BY117" s="52">
        <f t="shared" ref="BY117" si="367">IF(BU117-BV117=0,"",BU117-BV117)</f>
        <v>14</v>
      </c>
      <c r="BZ117" s="16" t="str">
        <f>IF(BV117=BX118,"",IF(BX118&gt;BV117,CONCATENATE($A$3,TEXT((BX118-BV117),"##")),TEXT((BX118-BV117),"##")))</f>
        <v/>
      </c>
      <c r="CA117" s="52">
        <f>BU117</f>
        <v>158</v>
      </c>
      <c r="CB117" s="52">
        <f>BV117</f>
        <v>144</v>
      </c>
      <c r="CC117" s="200"/>
      <c r="CD117" s="200"/>
      <c r="CE117" s="16" t="str">
        <f>IF(CB117=CD118,"",IF(CD118&gt;CB117,CONCATENATE($A$1,TEXT(((CD118-CB117)/CB117),"##%")),CONCATENATE($A$2,TEXT(((CD118-CB117)/CB117),"##%"))))</f>
        <v/>
      </c>
      <c r="CF117" s="495"/>
    </row>
    <row r="118" spans="56:84" ht="16.5" customHeight="1" x14ac:dyDescent="0.2">
      <c r="BD118" s="492"/>
      <c r="BE118" s="199"/>
      <c r="BF118" s="200"/>
      <c r="BG118" s="200"/>
      <c r="BH118" s="48">
        <f>BO13</f>
        <v>158.00000000000003</v>
      </c>
      <c r="BI118" s="48">
        <f>BP13</f>
        <v>144.00000000000003</v>
      </c>
      <c r="BJ118" s="52">
        <f t="shared" ref="BJ118" si="368">BH118-BI118</f>
        <v>14</v>
      </c>
      <c r="BK118" s="204" t="str">
        <f t="shared" ref="BK118:BK123" si="369">IF(BG118=BI119,"",IF(BI119&gt;BG118,CONCATENATE($A$3,TEXT((BI119-BG118),"##")),TEXT((BI119-BG118),"##")))</f>
        <v/>
      </c>
      <c r="BL118" s="200"/>
      <c r="BM118" s="200"/>
      <c r="BN118" s="52">
        <f>BH118</f>
        <v>158.00000000000003</v>
      </c>
      <c r="BO118" s="52">
        <f>BI118</f>
        <v>144.00000000000003</v>
      </c>
      <c r="BP118" s="200"/>
      <c r="BQ118" s="495"/>
      <c r="BS118" s="492"/>
      <c r="BT118" s="199"/>
      <c r="BU118" s="200"/>
      <c r="BV118" s="213"/>
      <c r="BW118" s="48">
        <f>CD13</f>
        <v>158.00000000000003</v>
      </c>
      <c r="BX118" s="48">
        <f>CE13</f>
        <v>144.00000000000003</v>
      </c>
      <c r="BY118" s="52">
        <f t="shared" ref="BY118" si="370">IF(BW118-BX118=0,"",BW118-BX118)</f>
        <v>14</v>
      </c>
      <c r="BZ118" s="204" t="str">
        <f t="shared" ref="BZ118:BZ123" si="371">IF(BV118=BX119,"",IF(BX119&gt;BV118,CONCATENATE($A$3,TEXT((BX119-BV118),"##")),TEXT((BX119-BV118),"##")))</f>
        <v/>
      </c>
      <c r="CA118" s="200"/>
      <c r="CB118" s="200"/>
      <c r="CC118" s="52">
        <f>BW118</f>
        <v>158.00000000000003</v>
      </c>
      <c r="CD118" s="52">
        <f>BX118</f>
        <v>144.00000000000003</v>
      </c>
      <c r="CE118" s="200"/>
      <c r="CF118" s="495"/>
    </row>
    <row r="119" spans="56:84" ht="16.5" customHeight="1" x14ac:dyDescent="0.2">
      <c r="BD119" s="492"/>
      <c r="BF119" s="201"/>
      <c r="BG119" s="201"/>
      <c r="BH119" s="201"/>
      <c r="BI119" s="201"/>
      <c r="BJ119" s="52"/>
      <c r="BK119" s="204" t="str">
        <f t="shared" si="369"/>
        <v/>
      </c>
      <c r="BL119" s="201"/>
      <c r="BM119" s="201"/>
      <c r="BN119" s="201"/>
      <c r="BO119" s="201"/>
      <c r="BP119" s="201"/>
      <c r="BQ119" s="495"/>
      <c r="BS119" s="492"/>
      <c r="BU119" s="201"/>
      <c r="BV119" s="213"/>
      <c r="BW119" s="201"/>
      <c r="BX119" s="201"/>
      <c r="BY119" s="52"/>
      <c r="BZ119" s="204" t="str">
        <f t="shared" si="371"/>
        <v/>
      </c>
      <c r="CA119" s="201"/>
      <c r="CB119" s="201"/>
      <c r="CC119" s="201"/>
      <c r="CD119" s="201"/>
      <c r="CE119" s="201"/>
      <c r="CF119" s="495"/>
    </row>
    <row r="120" spans="56:84" ht="16.5" customHeight="1" x14ac:dyDescent="0.2">
      <c r="BD120" s="492"/>
      <c r="BE120" s="199" t="s">
        <v>54</v>
      </c>
      <c r="BF120" s="48">
        <f>BF14</f>
        <v>235</v>
      </c>
      <c r="BG120" s="48">
        <f>AU14</f>
        <v>226</v>
      </c>
      <c r="BH120" s="200"/>
      <c r="BI120" s="200"/>
      <c r="BJ120" s="52">
        <f t="shared" ref="BJ120" si="372">BF120-BG120</f>
        <v>9</v>
      </c>
      <c r="BK120" s="16" t="str">
        <f t="shared" si="369"/>
        <v/>
      </c>
      <c r="BL120" s="52">
        <f>BF120</f>
        <v>235</v>
      </c>
      <c r="BM120" s="52">
        <f>BG120</f>
        <v>226</v>
      </c>
      <c r="BN120" s="200"/>
      <c r="BO120" s="200"/>
      <c r="BP120" s="16" t="str">
        <f>IF(BL120=BN121,"",IF(BN121&gt;BL120,CONCATENATE($A$1,TEXT(((BN121-BL120)/BL120),"##%")),CONCATENATE($A$2,TEXT(((BN121-BL120)/BL120),"##%"))))</f>
        <v/>
      </c>
      <c r="BQ120" s="495"/>
      <c r="BS120" s="492"/>
      <c r="BT120" s="199" t="s">
        <v>54</v>
      </c>
      <c r="BU120" s="48">
        <f>BU14</f>
        <v>235</v>
      </c>
      <c r="BV120" s="48">
        <f t="shared" si="366"/>
        <v>226</v>
      </c>
      <c r="BW120" s="200"/>
      <c r="BX120" s="200"/>
      <c r="BY120" s="52">
        <f t="shared" ref="BY120" si="373">IF(BU120-BV120=0,"",BU120-BV120)</f>
        <v>9</v>
      </c>
      <c r="BZ120" s="16" t="str">
        <f t="shared" si="371"/>
        <v/>
      </c>
      <c r="CA120" s="52">
        <f>BU120</f>
        <v>235</v>
      </c>
      <c r="CB120" s="52">
        <f>BV120</f>
        <v>226</v>
      </c>
      <c r="CC120" s="200"/>
      <c r="CD120" s="200"/>
      <c r="CE120" s="16" t="str">
        <f>IF(CB120=CD121,"",IF(CD121&gt;CB120,CONCATENATE($A$1,TEXT(((CD121-CB120)/CB120),"##%")),CONCATENATE($A$2,TEXT(((CD121-CB120)/CB120),"##%"))))</f>
        <v/>
      </c>
      <c r="CF120" s="495"/>
    </row>
    <row r="121" spans="56:84" ht="16.5" customHeight="1" x14ac:dyDescent="0.2">
      <c r="BD121" s="492"/>
      <c r="BE121" s="199"/>
      <c r="BF121" s="201"/>
      <c r="BG121" s="201"/>
      <c r="BH121" s="48">
        <f>BO14</f>
        <v>235</v>
      </c>
      <c r="BI121" s="48">
        <f>BP14</f>
        <v>226</v>
      </c>
      <c r="BJ121" s="52">
        <f t="shared" ref="BJ121" si="374">BH121-BI121</f>
        <v>9</v>
      </c>
      <c r="BK121" s="204" t="str">
        <f t="shared" si="369"/>
        <v/>
      </c>
      <c r="BL121" s="201"/>
      <c r="BM121" s="201"/>
      <c r="BN121" s="52">
        <f>BH121</f>
        <v>235</v>
      </c>
      <c r="BO121" s="52">
        <f>BI121</f>
        <v>226</v>
      </c>
      <c r="BP121" s="201"/>
      <c r="BQ121" s="495"/>
      <c r="BS121" s="492"/>
      <c r="BT121" s="199"/>
      <c r="BU121" s="201"/>
      <c r="BV121" s="213"/>
      <c r="BW121" s="48">
        <f>CD14</f>
        <v>235</v>
      </c>
      <c r="BX121" s="48">
        <f>CE14</f>
        <v>226</v>
      </c>
      <c r="BY121" s="52">
        <f t="shared" ref="BY121" si="375">IF(BW121-BX121=0,"",BW121-BX121)</f>
        <v>9</v>
      </c>
      <c r="BZ121" s="204" t="str">
        <f t="shared" si="371"/>
        <v/>
      </c>
      <c r="CA121" s="201"/>
      <c r="CB121" s="201"/>
      <c r="CC121" s="52">
        <f>BW121</f>
        <v>235</v>
      </c>
      <c r="CD121" s="52">
        <f>BX121</f>
        <v>226</v>
      </c>
      <c r="CE121" s="201"/>
      <c r="CF121" s="495"/>
    </row>
    <row r="122" spans="56:84" ht="16.5" customHeight="1" x14ac:dyDescent="0.2">
      <c r="BD122" s="492"/>
      <c r="BF122" s="201"/>
      <c r="BG122" s="201"/>
      <c r="BH122" s="201"/>
      <c r="BI122" s="201"/>
      <c r="BJ122" s="52"/>
      <c r="BK122" s="204" t="str">
        <f t="shared" si="369"/>
        <v/>
      </c>
      <c r="BL122" s="201"/>
      <c r="BM122" s="201"/>
      <c r="BN122" s="201"/>
      <c r="BO122" s="201"/>
      <c r="BP122" s="201"/>
      <c r="BQ122" s="495"/>
      <c r="BS122" s="492"/>
      <c r="BU122" s="201"/>
      <c r="BV122" s="213"/>
      <c r="BW122" s="201"/>
      <c r="BX122" s="201"/>
      <c r="BY122" s="52"/>
      <c r="BZ122" s="204" t="str">
        <f t="shared" si="371"/>
        <v/>
      </c>
      <c r="CA122" s="201"/>
      <c r="CB122" s="201"/>
      <c r="CC122" s="201"/>
      <c r="CD122" s="201"/>
      <c r="CE122" s="201"/>
      <c r="CF122" s="495"/>
    </row>
    <row r="123" spans="56:84" ht="16.5" customHeight="1" x14ac:dyDescent="0.2">
      <c r="BD123" s="492"/>
      <c r="BE123" s="47" t="s">
        <v>118</v>
      </c>
      <c r="BF123" s="48">
        <f>BF114+BF117+BF120</f>
        <v>530</v>
      </c>
      <c r="BG123" s="48">
        <f>BG114+BG117+BG120</f>
        <v>492</v>
      </c>
      <c r="BH123" s="201"/>
      <c r="BI123" s="201"/>
      <c r="BJ123" s="52">
        <f t="shared" ref="BJ123" si="376">BF123-BG123</f>
        <v>38</v>
      </c>
      <c r="BK123" s="16" t="str">
        <f t="shared" si="369"/>
        <v/>
      </c>
      <c r="BL123" s="52">
        <f>BF123</f>
        <v>530</v>
      </c>
      <c r="BM123" s="52">
        <f>BG123</f>
        <v>492</v>
      </c>
      <c r="BN123" s="201"/>
      <c r="BO123" s="201"/>
      <c r="BP123" s="16" t="str">
        <f>IF(BL123=BN124,"",IF(BN124&gt;BL123,CONCATENATE($A$1,TEXT(((BN124-BL123)/BL123),"##%")),CONCATENATE($A$2,TEXT(((BN124-BL123)/BL123),"##%"))))</f>
        <v/>
      </c>
      <c r="BQ123" s="495"/>
      <c r="BS123" s="492"/>
      <c r="BT123" s="47" t="s">
        <v>118</v>
      </c>
      <c r="BU123" s="48">
        <f>BU114+BU117+BU120</f>
        <v>530</v>
      </c>
      <c r="BV123" s="48">
        <f t="shared" si="366"/>
        <v>492</v>
      </c>
      <c r="BW123" s="201"/>
      <c r="BX123" s="201"/>
      <c r="BY123" s="52">
        <f t="shared" ref="BY123" si="377">IF(BU123-BV123=0,"",BU123-BV123)</f>
        <v>38</v>
      </c>
      <c r="BZ123" s="16" t="str">
        <f t="shared" si="371"/>
        <v/>
      </c>
      <c r="CA123" s="52">
        <f>BU123</f>
        <v>530</v>
      </c>
      <c r="CB123" s="52">
        <f>BV123</f>
        <v>492</v>
      </c>
      <c r="CC123" s="201"/>
      <c r="CD123" s="201"/>
      <c r="CE123" s="16" t="str">
        <f>IF(CB123=CD124,"",IF(CD124&gt;CB123,CONCATENATE($A$1,TEXT(((CD124-CB123)/CB123),"##%")),CONCATENATE($A$2,TEXT(((CD124-CB123)/CB123),"##%"))))</f>
        <v/>
      </c>
      <c r="CF123" s="495"/>
    </row>
    <row r="124" spans="56:84" ht="16.5" customHeight="1" x14ac:dyDescent="0.2">
      <c r="BD124" s="493"/>
      <c r="BE124" s="199"/>
      <c r="BF124" s="201"/>
      <c r="BG124" s="201"/>
      <c r="BH124" s="48">
        <f>SUM(BH115:BH121)</f>
        <v>530</v>
      </c>
      <c r="BI124" s="48">
        <f>SUM(BI115:BI121)</f>
        <v>492</v>
      </c>
      <c r="BJ124" s="52">
        <f t="shared" ref="BJ124" si="378">BH124-BI124</f>
        <v>38</v>
      </c>
      <c r="BK124" s="201"/>
      <c r="BL124" s="201"/>
      <c r="BM124" s="201"/>
      <c r="BN124" s="52">
        <f>BH124</f>
        <v>530</v>
      </c>
      <c r="BO124" s="52">
        <f>BI124</f>
        <v>492</v>
      </c>
      <c r="BP124" s="201"/>
      <c r="BQ124" s="496"/>
      <c r="BS124" s="493"/>
      <c r="BT124" s="199"/>
      <c r="BU124" s="201"/>
      <c r="BV124" s="201"/>
      <c r="BW124" s="48">
        <f>SUM(BW115:BW121)</f>
        <v>530</v>
      </c>
      <c r="BX124" s="48">
        <f>SUM(BX115:BX121)</f>
        <v>492</v>
      </c>
      <c r="BY124" s="52">
        <f t="shared" ref="BY124" si="379">IF(BW124-BX124=0,"",BW124-BX124)</f>
        <v>38</v>
      </c>
      <c r="BZ124" s="201"/>
      <c r="CA124" s="201"/>
      <c r="CB124" s="201"/>
      <c r="CC124" s="52">
        <f>BW124</f>
        <v>530</v>
      </c>
      <c r="CD124" s="52">
        <f>BX124</f>
        <v>492</v>
      </c>
      <c r="CE124" s="201"/>
      <c r="CF124" s="496"/>
    </row>
    <row r="126" spans="56:84" ht="16.5" customHeight="1" x14ac:dyDescent="0.2">
      <c r="BD126" s="23"/>
      <c r="BE126" s="37"/>
      <c r="BF126"/>
      <c r="BG126" s="23"/>
      <c r="BH126"/>
      <c r="BI126" s="23"/>
      <c r="BJ126" s="23"/>
      <c r="BK126" s="23"/>
      <c r="BL126" s="483" t="s">
        <v>84</v>
      </c>
      <c r="BM126" s="490"/>
      <c r="BN126" s="490"/>
      <c r="BO126" s="490"/>
      <c r="BP126" s="484"/>
      <c r="BQ126"/>
      <c r="BS126" s="23"/>
      <c r="BT126" s="37"/>
      <c r="BU126"/>
      <c r="BV126" s="23"/>
      <c r="BW126"/>
      <c r="BX126" s="23"/>
      <c r="BY126" s="23"/>
      <c r="BZ126" s="23"/>
      <c r="CA126" s="483" t="s">
        <v>84</v>
      </c>
      <c r="CB126" s="490"/>
      <c r="CC126" s="490"/>
      <c r="CD126" s="490"/>
      <c r="CE126" s="484"/>
    </row>
    <row r="127" spans="56:84" ht="16.5" customHeight="1" x14ac:dyDescent="0.2">
      <c r="BD127" s="23"/>
      <c r="BE127" s="6"/>
      <c r="BF127" s="35" t="s">
        <v>109</v>
      </c>
      <c r="BG127" s="35" t="s">
        <v>111</v>
      </c>
      <c r="BH127" s="35" t="s">
        <v>110</v>
      </c>
      <c r="BI127" s="35" t="s">
        <v>112</v>
      </c>
      <c r="BJ127" s="35" t="s">
        <v>113</v>
      </c>
      <c r="BK127" s="43" t="s">
        <v>55</v>
      </c>
      <c r="BL127" s="35" t="s">
        <v>109</v>
      </c>
      <c r="BM127" s="35" t="s">
        <v>111</v>
      </c>
      <c r="BN127" s="35" t="s">
        <v>110</v>
      </c>
      <c r="BO127" s="35" t="s">
        <v>112</v>
      </c>
      <c r="BP127" s="43" t="s">
        <v>55</v>
      </c>
      <c r="BQ127"/>
      <c r="BS127" s="23"/>
      <c r="BT127" s="246" t="str">
        <f>IF(BZ91="","","Returns not input; no current or new returns shown.  To see impact of rate of return, input returns in Program Input tab.")</f>
        <v/>
      </c>
      <c r="BU127" s="35" t="s">
        <v>109</v>
      </c>
      <c r="BV127" s="35" t="s">
        <v>111</v>
      </c>
      <c r="BW127" s="35" t="s">
        <v>110</v>
      </c>
      <c r="BX127" s="35" t="s">
        <v>112</v>
      </c>
      <c r="BY127" s="35" t="s">
        <v>113</v>
      </c>
      <c r="BZ127" s="43" t="s">
        <v>55</v>
      </c>
      <c r="CA127" s="35" t="s">
        <v>109</v>
      </c>
      <c r="CB127" s="35" t="s">
        <v>111</v>
      </c>
      <c r="CC127" s="35" t="s">
        <v>110</v>
      </c>
      <c r="CD127" s="35" t="s">
        <v>112</v>
      </c>
      <c r="CE127" s="43" t="s">
        <v>55</v>
      </c>
    </row>
    <row r="128" spans="56:84" ht="16.5" customHeight="1" x14ac:dyDescent="0.2">
      <c r="BD128" s="23"/>
      <c r="BE128" s="23"/>
      <c r="BF128" s="23"/>
      <c r="BG128" s="23"/>
      <c r="BH128" s="23"/>
      <c r="BI128" s="23"/>
      <c r="BJ128" s="23"/>
      <c r="BK128" s="23"/>
      <c r="BL128" s="23"/>
      <c r="BM128" s="23"/>
      <c r="BN128" s="23"/>
      <c r="BO128" s="23"/>
      <c r="BP128" s="23"/>
      <c r="BQ128" s="23"/>
      <c r="BS128" s="23"/>
      <c r="BT128" s="23"/>
      <c r="BU128" s="23"/>
      <c r="BV128" s="23"/>
      <c r="BW128" s="23"/>
      <c r="BX128" s="23"/>
      <c r="BY128" s="23"/>
      <c r="BZ128" s="23"/>
      <c r="CA128" s="23"/>
      <c r="CB128" s="23"/>
      <c r="CC128" s="23"/>
      <c r="CD128" s="23"/>
      <c r="CE128" s="23"/>
    </row>
    <row r="129" spans="56:84" ht="16.5" customHeight="1" x14ac:dyDescent="0.2">
      <c r="BD129" s="491" t="s">
        <v>206</v>
      </c>
      <c r="BE129" s="199" t="s">
        <v>32</v>
      </c>
      <c r="BF129" s="48">
        <f>BF19</f>
        <v>402</v>
      </c>
      <c r="BG129" s="48">
        <f>AU19</f>
        <v>348</v>
      </c>
      <c r="BH129" s="200"/>
      <c r="BI129" s="200"/>
      <c r="BJ129" s="52">
        <f>BF129-BG129</f>
        <v>54</v>
      </c>
      <c r="BK129" s="16" t="str">
        <f t="shared" ref="BK129:BK131" si="380">IF(BG129=BI130,"",IF(BI130&gt;BG129,CONCATENATE($A$3,TEXT((BI130-BG129),"##")),TEXT((BI130-BG129),"##")))</f>
        <v/>
      </c>
      <c r="BL129" s="52">
        <f>BF129</f>
        <v>402</v>
      </c>
      <c r="BM129" s="52">
        <f>BG129</f>
        <v>348</v>
      </c>
      <c r="BN129" s="200"/>
      <c r="BO129" s="200"/>
      <c r="BP129" s="16" t="str">
        <f>IF(BL129=BN130,"",IF(BN130&gt;BL129,CONCATENATE($A$1,TEXT(((BN130-BL129)/BL129),"##%")),CONCATENATE($A$2,TEXT(((BN130-BL129)/BL129),"##%"))))</f>
        <v/>
      </c>
      <c r="BQ129" s="494" t="str">
        <f>IF(BP138="","",CONCATENATE("Overall ",BP138))</f>
        <v/>
      </c>
      <c r="BS129" s="491" t="s">
        <v>216</v>
      </c>
      <c r="BT129" s="199" t="s">
        <v>32</v>
      </c>
      <c r="BU129" s="48">
        <f>BU19</f>
        <v>402</v>
      </c>
      <c r="BV129" s="48">
        <f>BG129</f>
        <v>348</v>
      </c>
      <c r="BW129" s="200"/>
      <c r="BX129" s="200"/>
      <c r="BY129" s="52">
        <f>IF(BU129-BV129=0,"",BU129-BV129)</f>
        <v>54</v>
      </c>
      <c r="BZ129" s="16" t="str">
        <f t="shared" ref="BZ129:BZ131" si="381">IF(BV129=BX130,"",IF(BX130&gt;BV129,CONCATENATE($A$3,TEXT((BX130-BV129),"##")),TEXT((BX130-BV129),"##")))</f>
        <v/>
      </c>
      <c r="CA129" s="52">
        <f>BU129</f>
        <v>402</v>
      </c>
      <c r="CB129" s="52">
        <f>BV129</f>
        <v>348</v>
      </c>
      <c r="CC129" s="200"/>
      <c r="CD129" s="200"/>
      <c r="CE129" s="16" t="str">
        <f>IF(CB129=CD130,"",IF(CD130&gt;CB129,CONCATENATE($A$1,TEXT(((CD130-CB129)/CB129),"##%")),CONCATENATE($A$2,TEXT(((CD130-CB129)/CB129),"##%"))))</f>
        <v/>
      </c>
      <c r="CF129" s="494" t="str">
        <f>IF(CE138="","",CONCATENATE("Overall ",CE138))</f>
        <v/>
      </c>
    </row>
    <row r="130" spans="56:84" ht="16.5" customHeight="1" x14ac:dyDescent="0.2">
      <c r="BD130" s="492"/>
      <c r="BE130" s="199"/>
      <c r="BF130" s="200"/>
      <c r="BG130" s="200"/>
      <c r="BH130" s="48">
        <f>BO19</f>
        <v>402</v>
      </c>
      <c r="BI130" s="48">
        <f>BP19</f>
        <v>348</v>
      </c>
      <c r="BJ130" s="52">
        <f>BH130-BI130</f>
        <v>54</v>
      </c>
      <c r="BK130" s="204" t="str">
        <f t="shared" si="380"/>
        <v/>
      </c>
      <c r="BL130" s="200"/>
      <c r="BM130" s="200"/>
      <c r="BN130" s="52">
        <f>BH130</f>
        <v>402</v>
      </c>
      <c r="BO130" s="52">
        <f>BI130</f>
        <v>348</v>
      </c>
      <c r="BP130" s="200"/>
      <c r="BQ130" s="495"/>
      <c r="BS130" s="492"/>
      <c r="BT130" s="199"/>
      <c r="BU130" s="200"/>
      <c r="BV130" s="213"/>
      <c r="BW130" s="48">
        <f>CD19</f>
        <v>402</v>
      </c>
      <c r="BX130" s="48">
        <f>CE19</f>
        <v>348</v>
      </c>
      <c r="BY130" s="52">
        <f>IF(BW130-BX130=0,"",BW130-BX130)</f>
        <v>54</v>
      </c>
      <c r="BZ130" s="204" t="str">
        <f t="shared" si="381"/>
        <v/>
      </c>
      <c r="CA130" s="200"/>
      <c r="CB130" s="200"/>
      <c r="CC130" s="52">
        <f>BW130</f>
        <v>402</v>
      </c>
      <c r="CD130" s="52">
        <f>BX130</f>
        <v>348</v>
      </c>
      <c r="CE130" s="200"/>
      <c r="CF130" s="495"/>
    </row>
    <row r="131" spans="56:84" ht="16.5" customHeight="1" x14ac:dyDescent="0.2">
      <c r="BD131" s="492"/>
      <c r="BE131" s="23"/>
      <c r="BF131" s="200"/>
      <c r="BG131" s="200"/>
      <c r="BH131" s="200"/>
      <c r="BI131" s="200"/>
      <c r="BJ131" s="52"/>
      <c r="BK131" s="204" t="str">
        <f t="shared" si="380"/>
        <v/>
      </c>
      <c r="BL131" s="200"/>
      <c r="BM131" s="200"/>
      <c r="BN131" s="200"/>
      <c r="BO131" s="200"/>
      <c r="BP131" s="200"/>
      <c r="BQ131" s="495"/>
      <c r="BS131" s="492"/>
      <c r="BT131" s="23"/>
      <c r="BU131" s="200"/>
      <c r="BV131" s="213"/>
      <c r="BW131" s="200"/>
      <c r="BX131" s="200"/>
      <c r="BY131" s="52"/>
      <c r="BZ131" s="204" t="str">
        <f t="shared" si="381"/>
        <v/>
      </c>
      <c r="CA131" s="200"/>
      <c r="CB131" s="200"/>
      <c r="CC131" s="200"/>
      <c r="CD131" s="200"/>
      <c r="CE131" s="200"/>
      <c r="CF131" s="495"/>
    </row>
    <row r="132" spans="56:84" ht="16.5" customHeight="1" x14ac:dyDescent="0.2">
      <c r="BD132" s="492"/>
      <c r="BE132" s="199" t="s">
        <v>33</v>
      </c>
      <c r="BF132" s="48">
        <f>BF20</f>
        <v>256</v>
      </c>
      <c r="BG132" s="48">
        <f>AU20</f>
        <v>235</v>
      </c>
      <c r="BH132" s="200"/>
      <c r="BI132" s="200"/>
      <c r="BJ132" s="52">
        <f t="shared" ref="BJ132" si="382">BF132-BG132</f>
        <v>21</v>
      </c>
      <c r="BK132" s="16" t="str">
        <f>IF(BG132=BI133,"",IF(BI133&gt;BG132,CONCATENATE($A$3,TEXT((BI133-BG132),"##")),TEXT((BI133-BG132),"##")))</f>
        <v/>
      </c>
      <c r="BL132" s="52">
        <f>BF132</f>
        <v>256</v>
      </c>
      <c r="BM132" s="52">
        <f>BG132</f>
        <v>235</v>
      </c>
      <c r="BN132" s="200"/>
      <c r="BO132" s="200"/>
      <c r="BP132" s="16" t="str">
        <f>IF(BL132=BN133,"",IF(BN133&gt;BL132,CONCATENATE($A$1,TEXT(((BN133-BL132)/BL132),"##%")),CONCATENATE($A$2,TEXT(((BN133-BL132)/BL132),"##%"))))</f>
        <v/>
      </c>
      <c r="BQ132" s="495"/>
      <c r="BS132" s="492"/>
      <c r="BT132" s="199" t="s">
        <v>33</v>
      </c>
      <c r="BU132" s="48">
        <f>BU20</f>
        <v>256</v>
      </c>
      <c r="BV132" s="48">
        <f t="shared" ref="BV132:BV138" si="383">BG132</f>
        <v>235</v>
      </c>
      <c r="BW132" s="200"/>
      <c r="BX132" s="200"/>
      <c r="BY132" s="52">
        <f t="shared" ref="BY132" si="384">IF(BU132-BV132=0,"",BU132-BV132)</f>
        <v>21</v>
      </c>
      <c r="BZ132" s="16" t="str">
        <f>IF(BV132=BX133,"",IF(BX133&gt;BV132,CONCATENATE($A$3,TEXT((BX133-BV132),"##")),TEXT((BX133-BV132),"##")))</f>
        <v/>
      </c>
      <c r="CA132" s="52">
        <f>BU132</f>
        <v>256</v>
      </c>
      <c r="CB132" s="52">
        <f>BV132</f>
        <v>235</v>
      </c>
      <c r="CC132" s="200"/>
      <c r="CD132" s="200"/>
      <c r="CE132" s="16" t="str">
        <f>IF(CB132=CD133,"",IF(CD133&gt;CB132,CONCATENATE($A$1,TEXT(((CD133-CB132)/CB132),"##%")),CONCATENATE($A$2,TEXT(((CD133-CB132)/CB132),"##%"))))</f>
        <v/>
      </c>
      <c r="CF132" s="495"/>
    </row>
    <row r="133" spans="56:84" ht="16.5" customHeight="1" x14ac:dyDescent="0.2">
      <c r="BD133" s="492"/>
      <c r="BE133" s="199"/>
      <c r="BF133" s="200"/>
      <c r="BG133" s="200"/>
      <c r="BH133" s="48">
        <f>BO20</f>
        <v>256</v>
      </c>
      <c r="BI133" s="48">
        <f>BP20</f>
        <v>235</v>
      </c>
      <c r="BJ133" s="52">
        <f t="shared" ref="BJ133" si="385">BH133-BI133</f>
        <v>21</v>
      </c>
      <c r="BK133" s="204" t="str">
        <f t="shared" ref="BK133:BK138" si="386">IF(BG133=BI134,"",IF(BI134&gt;BG133,CONCATENATE($A$3,TEXT((BI134-BG133),"##")),TEXT((BI134-BG133),"##")))</f>
        <v/>
      </c>
      <c r="BL133" s="200"/>
      <c r="BM133" s="200"/>
      <c r="BN133" s="52">
        <f>BH133</f>
        <v>256</v>
      </c>
      <c r="BO133" s="52">
        <f>BI133</f>
        <v>235</v>
      </c>
      <c r="BP133" s="200"/>
      <c r="BQ133" s="495"/>
      <c r="BS133" s="492"/>
      <c r="BT133" s="199"/>
      <c r="BU133" s="200"/>
      <c r="BV133" s="213"/>
      <c r="BW133" s="48">
        <f>CD20</f>
        <v>256</v>
      </c>
      <c r="BX133" s="48">
        <f>CE20</f>
        <v>235</v>
      </c>
      <c r="BY133" s="52">
        <f t="shared" ref="BY133" si="387">IF(BW133-BX133=0,"",BW133-BX133)</f>
        <v>21</v>
      </c>
      <c r="BZ133" s="204" t="str">
        <f t="shared" ref="BZ133:BZ138" si="388">IF(BV133=BX134,"",IF(BX134&gt;BV133,CONCATENATE($A$3,TEXT((BX134-BV133),"##")),TEXT((BX134-BV133),"##")))</f>
        <v/>
      </c>
      <c r="CA133" s="200"/>
      <c r="CB133" s="200"/>
      <c r="CC133" s="52">
        <f>BW133</f>
        <v>256</v>
      </c>
      <c r="CD133" s="52">
        <f>BX133</f>
        <v>235</v>
      </c>
      <c r="CE133" s="200"/>
      <c r="CF133" s="495"/>
    </row>
    <row r="134" spans="56:84" ht="16.5" customHeight="1" x14ac:dyDescent="0.2">
      <c r="BD134" s="492"/>
      <c r="BF134" s="201"/>
      <c r="BG134" s="201"/>
      <c r="BH134" s="201"/>
      <c r="BI134" s="201"/>
      <c r="BJ134" s="52"/>
      <c r="BK134" s="204" t="str">
        <f t="shared" si="386"/>
        <v/>
      </c>
      <c r="BL134" s="201"/>
      <c r="BM134" s="201"/>
      <c r="BN134" s="201"/>
      <c r="BO134" s="201"/>
      <c r="BP134" s="201"/>
      <c r="BQ134" s="495"/>
      <c r="BS134" s="492"/>
      <c r="BU134" s="201"/>
      <c r="BV134" s="213"/>
      <c r="BW134" s="201"/>
      <c r="BX134" s="201"/>
      <c r="BY134" s="52"/>
      <c r="BZ134" s="204" t="str">
        <f t="shared" si="388"/>
        <v/>
      </c>
      <c r="CA134" s="201"/>
      <c r="CB134" s="201"/>
      <c r="CC134" s="201"/>
      <c r="CD134" s="201"/>
      <c r="CE134" s="201"/>
      <c r="CF134" s="495"/>
    </row>
    <row r="135" spans="56:84" ht="16.5" customHeight="1" x14ac:dyDescent="0.2">
      <c r="BD135" s="492"/>
      <c r="BE135" s="199" t="s">
        <v>54</v>
      </c>
      <c r="BF135" s="48">
        <f>BF21</f>
        <v>347</v>
      </c>
      <c r="BG135" s="48">
        <f>AU21</f>
        <v>328</v>
      </c>
      <c r="BH135" s="200"/>
      <c r="BI135" s="200"/>
      <c r="BJ135" s="52">
        <f t="shared" ref="BJ135" si="389">BF135-BG135</f>
        <v>19</v>
      </c>
      <c r="BK135" s="16" t="str">
        <f t="shared" si="386"/>
        <v/>
      </c>
      <c r="BL135" s="52">
        <f>BF135</f>
        <v>347</v>
      </c>
      <c r="BM135" s="52">
        <f>BG135</f>
        <v>328</v>
      </c>
      <c r="BN135" s="200"/>
      <c r="BO135" s="200"/>
      <c r="BP135" s="16" t="str">
        <f>IF(BL135=BN136,"",IF(BN136&gt;BL135,CONCATENATE($A$1,TEXT(((BN136-BL135)/BL135),"##%")),CONCATENATE($A$2,TEXT(((BN136-BL135)/BL135),"##%"))))</f>
        <v/>
      </c>
      <c r="BQ135" s="495"/>
      <c r="BS135" s="492"/>
      <c r="BT135" s="199" t="s">
        <v>54</v>
      </c>
      <c r="BU135" s="48">
        <f>BU21</f>
        <v>347</v>
      </c>
      <c r="BV135" s="48">
        <f t="shared" si="383"/>
        <v>328</v>
      </c>
      <c r="BW135" s="200"/>
      <c r="BX135" s="200"/>
      <c r="BY135" s="52">
        <f t="shared" ref="BY135" si="390">IF(BU135-BV135=0,"",BU135-BV135)</f>
        <v>19</v>
      </c>
      <c r="BZ135" s="16" t="str">
        <f t="shared" si="388"/>
        <v/>
      </c>
      <c r="CA135" s="52">
        <f>BU135</f>
        <v>347</v>
      </c>
      <c r="CB135" s="52">
        <f>BV135</f>
        <v>328</v>
      </c>
      <c r="CC135" s="200"/>
      <c r="CD135" s="200"/>
      <c r="CE135" s="16" t="str">
        <f>IF(CB135=CD136,"",IF(CD136&gt;CB135,CONCATENATE($A$1,TEXT(((CD136-CB135)/CB135),"##%")),CONCATENATE($A$2,TEXT(((CD136-CB135)/CB135),"##%"))))</f>
        <v/>
      </c>
      <c r="CF135" s="495"/>
    </row>
    <row r="136" spans="56:84" ht="16.5" customHeight="1" x14ac:dyDescent="0.2">
      <c r="BD136" s="492"/>
      <c r="BE136" s="199"/>
      <c r="BF136" s="201"/>
      <c r="BG136" s="201"/>
      <c r="BH136" s="48">
        <f>BO21</f>
        <v>347</v>
      </c>
      <c r="BI136" s="48">
        <f>BP21</f>
        <v>328</v>
      </c>
      <c r="BJ136" s="52">
        <f t="shared" ref="BJ136" si="391">BH136-BI136</f>
        <v>19</v>
      </c>
      <c r="BK136" s="204" t="str">
        <f t="shared" si="386"/>
        <v/>
      </c>
      <c r="BL136" s="201"/>
      <c r="BM136" s="201"/>
      <c r="BN136" s="52">
        <f>BH136</f>
        <v>347</v>
      </c>
      <c r="BO136" s="52">
        <f>BI136</f>
        <v>328</v>
      </c>
      <c r="BP136" s="201"/>
      <c r="BQ136" s="495"/>
      <c r="BS136" s="492"/>
      <c r="BT136" s="199"/>
      <c r="BU136" s="201"/>
      <c r="BV136" s="213"/>
      <c r="BW136" s="48">
        <f>CD21</f>
        <v>347</v>
      </c>
      <c r="BX136" s="48">
        <f>CE21</f>
        <v>328</v>
      </c>
      <c r="BY136" s="52">
        <f t="shared" ref="BY136" si="392">IF(BW136-BX136=0,"",BW136-BX136)</f>
        <v>19</v>
      </c>
      <c r="BZ136" s="204" t="str">
        <f t="shared" si="388"/>
        <v/>
      </c>
      <c r="CA136" s="201"/>
      <c r="CB136" s="201"/>
      <c r="CC136" s="52">
        <f>BW136</f>
        <v>347</v>
      </c>
      <c r="CD136" s="52">
        <f>BX136</f>
        <v>328</v>
      </c>
      <c r="CE136" s="201"/>
      <c r="CF136" s="495"/>
    </row>
    <row r="137" spans="56:84" ht="16.5" customHeight="1" x14ac:dyDescent="0.2">
      <c r="BD137" s="492"/>
      <c r="BF137" s="201"/>
      <c r="BG137" s="201"/>
      <c r="BH137" s="201"/>
      <c r="BI137" s="201"/>
      <c r="BJ137" s="52"/>
      <c r="BK137" s="204" t="str">
        <f t="shared" si="386"/>
        <v/>
      </c>
      <c r="BL137" s="201"/>
      <c r="BM137" s="201"/>
      <c r="BN137" s="201"/>
      <c r="BO137" s="201"/>
      <c r="BP137" s="201"/>
      <c r="BQ137" s="495"/>
      <c r="BS137" s="492"/>
      <c r="BU137" s="201"/>
      <c r="BV137" s="213"/>
      <c r="BW137" s="201"/>
      <c r="BX137" s="201"/>
      <c r="BY137" s="52"/>
      <c r="BZ137" s="204" t="str">
        <f t="shared" si="388"/>
        <v/>
      </c>
      <c r="CA137" s="201"/>
      <c r="CB137" s="201"/>
      <c r="CC137" s="201"/>
      <c r="CD137" s="201"/>
      <c r="CE137" s="201"/>
      <c r="CF137" s="495"/>
    </row>
    <row r="138" spans="56:84" ht="16.5" customHeight="1" x14ac:dyDescent="0.2">
      <c r="BD138" s="492"/>
      <c r="BE138" s="47" t="s">
        <v>118</v>
      </c>
      <c r="BF138" s="48">
        <f>BF129+BF132+BF135</f>
        <v>1005</v>
      </c>
      <c r="BG138" s="48">
        <f>BG129+BG132+BG135</f>
        <v>911</v>
      </c>
      <c r="BH138" s="201"/>
      <c r="BI138" s="201"/>
      <c r="BJ138" s="52">
        <f t="shared" ref="BJ138" si="393">BF138-BG138</f>
        <v>94</v>
      </c>
      <c r="BK138" s="16" t="str">
        <f t="shared" si="386"/>
        <v/>
      </c>
      <c r="BL138" s="52">
        <f>BF138</f>
        <v>1005</v>
      </c>
      <c r="BM138" s="52">
        <f>BG138</f>
        <v>911</v>
      </c>
      <c r="BN138" s="201"/>
      <c r="BO138" s="201"/>
      <c r="BP138" s="16" t="str">
        <f>IF(BL138=BN139,"",IF(BN139&gt;BL138,CONCATENATE($A$1,TEXT(((BN139-BL138)/BL138),"##%")),CONCATENATE($A$2,TEXT(((BN139-BL138)/BL138),"##%"))))</f>
        <v/>
      </c>
      <c r="BQ138" s="495"/>
      <c r="BS138" s="492"/>
      <c r="BT138" s="47" t="s">
        <v>118</v>
      </c>
      <c r="BU138" s="48">
        <f>BU129+BU132+BU135</f>
        <v>1005</v>
      </c>
      <c r="BV138" s="48">
        <f t="shared" si="383"/>
        <v>911</v>
      </c>
      <c r="BW138" s="201"/>
      <c r="BX138" s="201"/>
      <c r="BY138" s="52">
        <f t="shared" ref="BY138" si="394">IF(BU138-BV138=0,"",BU138-BV138)</f>
        <v>94</v>
      </c>
      <c r="BZ138" s="16" t="str">
        <f t="shared" si="388"/>
        <v/>
      </c>
      <c r="CA138" s="52">
        <f>BU138</f>
        <v>1005</v>
      </c>
      <c r="CB138" s="52">
        <f>BV138</f>
        <v>911</v>
      </c>
      <c r="CC138" s="201"/>
      <c r="CD138" s="201"/>
      <c r="CE138" s="16" t="str">
        <f>IF(CB138=CD139,"",IF(CD139&gt;CB138,CONCATENATE($A$1,TEXT(((CD139-CB138)/CB138),"##%")),CONCATENATE($A$2,TEXT(((CD139-CB138)/CB138),"##%"))))</f>
        <v/>
      </c>
      <c r="CF138" s="495"/>
    </row>
    <row r="139" spans="56:84" ht="16.5" customHeight="1" x14ac:dyDescent="0.2">
      <c r="BD139" s="493"/>
      <c r="BE139" s="199"/>
      <c r="BF139" s="201"/>
      <c r="BG139" s="201"/>
      <c r="BH139" s="48">
        <f>SUM(BH130:BH136)</f>
        <v>1005</v>
      </c>
      <c r="BI139" s="48">
        <f>SUM(BI130:BI136)</f>
        <v>911</v>
      </c>
      <c r="BJ139" s="52">
        <f t="shared" ref="BJ139" si="395">BH139-BI139</f>
        <v>94</v>
      </c>
      <c r="BK139" s="201"/>
      <c r="BL139" s="201"/>
      <c r="BM139" s="201"/>
      <c r="BN139" s="52">
        <f>BH139</f>
        <v>1005</v>
      </c>
      <c r="BO139" s="52">
        <f>BI139</f>
        <v>911</v>
      </c>
      <c r="BP139" s="201"/>
      <c r="BQ139" s="496"/>
      <c r="BS139" s="493"/>
      <c r="BT139" s="199"/>
      <c r="BU139" s="201"/>
      <c r="BV139" s="201"/>
      <c r="BW139" s="48">
        <f>SUM(BW130:BW136)</f>
        <v>1005</v>
      </c>
      <c r="BX139" s="48">
        <f>SUM(BX130:BX136)</f>
        <v>911</v>
      </c>
      <c r="BY139" s="52">
        <f t="shared" ref="BY139" si="396">IF(BW139-BX139=0,"",BW139-BX139)</f>
        <v>94</v>
      </c>
      <c r="BZ139" s="201"/>
      <c r="CA139" s="201"/>
      <c r="CB139" s="201"/>
      <c r="CC139" s="52">
        <f>BW139</f>
        <v>1005</v>
      </c>
      <c r="CD139" s="52">
        <f>BX139</f>
        <v>911</v>
      </c>
      <c r="CE139" s="201"/>
      <c r="CF139" s="496"/>
    </row>
    <row r="142" spans="56:84" ht="16.5" customHeight="1" x14ac:dyDescent="0.2">
      <c r="BT142" s="222" t="s">
        <v>15</v>
      </c>
      <c r="BU142" s="222" t="s">
        <v>73</v>
      </c>
      <c r="BV142" s="222" t="s">
        <v>74</v>
      </c>
      <c r="BW142" s="222" t="s">
        <v>75</v>
      </c>
    </row>
    <row r="143" spans="56:84" ht="16.5" customHeight="1" x14ac:dyDescent="0.2">
      <c r="BT143" s="27" t="s">
        <v>4</v>
      </c>
      <c r="BU143" s="28">
        <f>IF('11.Change All Calculator'!F14=0,NA(),'11.Change All Calculator'!F14)</f>
        <v>2000000</v>
      </c>
      <c r="BV143" s="28">
        <f>IF('11.Change All Calculator'!L14=0,NA(),'11.Change All Calculator'!L14)</f>
        <v>1200000</v>
      </c>
      <c r="BW143" s="28">
        <f>SUMIF(BU143:BV143,"&lt;&gt;"&amp;"#N/A")</f>
        <v>3200000</v>
      </c>
    </row>
    <row r="144" spans="56:84" ht="16.5" customHeight="1" x14ac:dyDescent="0.2">
      <c r="BT144" s="27" t="s">
        <v>3</v>
      </c>
      <c r="BU144" s="28">
        <f>IF('11.Change All Calculator'!F15=0,NA(),'11.Change All Calculator'!F15)</f>
        <v>1800000</v>
      </c>
      <c r="BV144" s="28">
        <f>IF('11.Change All Calculator'!L15=0,NA(),'11.Change All Calculator'!L15)</f>
        <v>3000000</v>
      </c>
      <c r="BW144" s="28">
        <f t="shared" ref="BW144:BW146" si="397">SUMIF(BU144:BV144,"&lt;&gt;"&amp;"#N/A")</f>
        <v>4800000</v>
      </c>
    </row>
    <row r="145" spans="72:75" ht="16.5" customHeight="1" x14ac:dyDescent="0.2">
      <c r="BT145" s="27" t="s">
        <v>2</v>
      </c>
      <c r="BU145" s="28">
        <f>IF('11.Change All Calculator'!F16=0,NA(),'11.Change All Calculator'!F16)</f>
        <v>645000</v>
      </c>
      <c r="BV145" s="28">
        <f>IF('11.Change All Calculator'!L16=0,NA(),'11.Change All Calculator'!L16)</f>
        <v>850000</v>
      </c>
      <c r="BW145" s="28">
        <f t="shared" si="397"/>
        <v>1495000</v>
      </c>
    </row>
    <row r="146" spans="72:75" ht="16.5" customHeight="1" x14ac:dyDescent="0.2">
      <c r="BT146" s="111" t="s">
        <v>17</v>
      </c>
      <c r="BU146" s="28">
        <f>IF('11.Change All Calculator'!F17=0,NA(),'11.Change All Calculator'!F17)</f>
        <v>2500000</v>
      </c>
      <c r="BV146" s="28">
        <f>IF('11.Change All Calculator'!L17=0,NA(),'11.Change All Calculator'!L17)</f>
        <v>1500000</v>
      </c>
      <c r="BW146" s="28">
        <f t="shared" si="397"/>
        <v>4000000</v>
      </c>
    </row>
  </sheetData>
  <sheetProtection selectLockedCells="1" selectUnlockedCells="1"/>
  <mergeCells count="213">
    <mergeCell ref="BI40:BK40"/>
    <mergeCell ref="BL42:BL45"/>
    <mergeCell ref="BI46:BK46"/>
    <mergeCell ref="BL48:BL51"/>
    <mergeCell ref="BI56:BK56"/>
    <mergeCell ref="BL58:BL61"/>
    <mergeCell ref="BD64:BD67"/>
    <mergeCell ref="BI30:BK30"/>
    <mergeCell ref="L74:L77"/>
    <mergeCell ref="L68:L71"/>
    <mergeCell ref="L62:L65"/>
    <mergeCell ref="T62:T65"/>
    <mergeCell ref="T68:T71"/>
    <mergeCell ref="T74:T77"/>
    <mergeCell ref="AV54:AV57"/>
    <mergeCell ref="AO60:AO63"/>
    <mergeCell ref="AW60:AW63"/>
    <mergeCell ref="AO54:AO57"/>
    <mergeCell ref="L56:L59"/>
    <mergeCell ref="T56:T59"/>
    <mergeCell ref="Q54:S54"/>
    <mergeCell ref="Z56:Z59"/>
    <mergeCell ref="AE54:AG54"/>
    <mergeCell ref="AH56:AH59"/>
    <mergeCell ref="BQ114:BQ124"/>
    <mergeCell ref="BL126:BP126"/>
    <mergeCell ref="BD129:BD139"/>
    <mergeCell ref="BQ129:BQ139"/>
    <mergeCell ref="BI73:BJ73"/>
    <mergeCell ref="BD75:BD78"/>
    <mergeCell ref="BI81:BJ81"/>
    <mergeCell ref="BD83:BD86"/>
    <mergeCell ref="BI89:BJ89"/>
    <mergeCell ref="BD91:BD94"/>
    <mergeCell ref="BL96:BP96"/>
    <mergeCell ref="BD99:BD109"/>
    <mergeCell ref="BQ99:BQ109"/>
    <mergeCell ref="BK75:BK78"/>
    <mergeCell ref="BK83:BK86"/>
    <mergeCell ref="BK91:BK94"/>
    <mergeCell ref="BL111:BP111"/>
    <mergeCell ref="BD114:BD124"/>
    <mergeCell ref="CA3:CF3"/>
    <mergeCell ref="CA17:CF17"/>
    <mergeCell ref="BS42:BS45"/>
    <mergeCell ref="CA42:CA45"/>
    <mergeCell ref="BX46:BZ46"/>
    <mergeCell ref="BS48:BS51"/>
    <mergeCell ref="CA48:CA51"/>
    <mergeCell ref="BS54:BS55"/>
    <mergeCell ref="BX56:BZ56"/>
    <mergeCell ref="BU3:BV3"/>
    <mergeCell ref="BW3:BZ3"/>
    <mergeCell ref="BS5:BS8"/>
    <mergeCell ref="BU10:BV10"/>
    <mergeCell ref="BW10:BZ10"/>
    <mergeCell ref="BS12:BS15"/>
    <mergeCell ref="BU17:BV17"/>
    <mergeCell ref="BW17:BZ17"/>
    <mergeCell ref="BS19:BS22"/>
    <mergeCell ref="AO26:AO29"/>
    <mergeCell ref="AV26:AV29"/>
    <mergeCell ref="AV40:AV43"/>
    <mergeCell ref="AT24:AU24"/>
    <mergeCell ref="J26:J29"/>
    <mergeCell ref="G35:I35"/>
    <mergeCell ref="CA64:CA67"/>
    <mergeCell ref="BS70:BS71"/>
    <mergeCell ref="CA10:CF10"/>
    <mergeCell ref="BS58:BS61"/>
    <mergeCell ref="CA58:CA61"/>
    <mergeCell ref="BI24:BK24"/>
    <mergeCell ref="BL32:BL35"/>
    <mergeCell ref="BI62:BK62"/>
    <mergeCell ref="BL64:BL67"/>
    <mergeCell ref="BD38:BD39"/>
    <mergeCell ref="BD54:BD55"/>
    <mergeCell ref="BL26:BL29"/>
    <mergeCell ref="BD26:BD29"/>
    <mergeCell ref="BD32:BD35"/>
    <mergeCell ref="BD42:BD45"/>
    <mergeCell ref="BD48:BD51"/>
    <mergeCell ref="BD58:BD61"/>
    <mergeCell ref="BD70:BD71"/>
    <mergeCell ref="AI10:AM10"/>
    <mergeCell ref="Z12:Z14"/>
    <mergeCell ref="AW32:AW35"/>
    <mergeCell ref="AT30:AV30"/>
    <mergeCell ref="L50:L53"/>
    <mergeCell ref="AO32:AO35"/>
    <mergeCell ref="T44:T47"/>
    <mergeCell ref="T50:T53"/>
    <mergeCell ref="Q42:S42"/>
    <mergeCell ref="Q48:S48"/>
    <mergeCell ref="Z50:Z53"/>
    <mergeCell ref="L26:L29"/>
    <mergeCell ref="Q30:S30"/>
    <mergeCell ref="AH50:AH53"/>
    <mergeCell ref="AT38:AU38"/>
    <mergeCell ref="AO40:AO43"/>
    <mergeCell ref="AT44:AV44"/>
    <mergeCell ref="AO46:AO49"/>
    <mergeCell ref="Q24:S24"/>
    <mergeCell ref="Z26:Z29"/>
    <mergeCell ref="AE24:AG24"/>
    <mergeCell ref="AH26:AH29"/>
    <mergeCell ref="T26:T29"/>
    <mergeCell ref="AE42:AG42"/>
    <mergeCell ref="B5:B8"/>
    <mergeCell ref="B12:B15"/>
    <mergeCell ref="B19:B22"/>
    <mergeCell ref="L44:L47"/>
    <mergeCell ref="D3:F3"/>
    <mergeCell ref="H3:J3"/>
    <mergeCell ref="H17:J17"/>
    <mergeCell ref="D17:F17"/>
    <mergeCell ref="H10:J10"/>
    <mergeCell ref="D10:F10"/>
    <mergeCell ref="G3:G4"/>
    <mergeCell ref="L19:L21"/>
    <mergeCell ref="L38:L41"/>
    <mergeCell ref="L32:L35"/>
    <mergeCell ref="J37:J40"/>
    <mergeCell ref="G46:I46"/>
    <mergeCell ref="B54:B55"/>
    <mergeCell ref="B26:B29"/>
    <mergeCell ref="B37:B40"/>
    <mergeCell ref="B48:B51"/>
    <mergeCell ref="B32:B33"/>
    <mergeCell ref="B43:B44"/>
    <mergeCell ref="G24:I24"/>
    <mergeCell ref="AB10:AH10"/>
    <mergeCell ref="G17:G18"/>
    <mergeCell ref="J48:J51"/>
    <mergeCell ref="AH44:AH47"/>
    <mergeCell ref="AE48:AG48"/>
    <mergeCell ref="N3:S3"/>
    <mergeCell ref="T3:X3"/>
    <mergeCell ref="L5:L7"/>
    <mergeCell ref="L12:L14"/>
    <mergeCell ref="G10:G11"/>
    <mergeCell ref="N10:S10"/>
    <mergeCell ref="T10:X10"/>
    <mergeCell ref="N17:S17"/>
    <mergeCell ref="T17:X17"/>
    <mergeCell ref="BH3:BK3"/>
    <mergeCell ref="Z19:Z21"/>
    <mergeCell ref="AI3:AM3"/>
    <mergeCell ref="Z5:Z7"/>
    <mergeCell ref="BF10:BG10"/>
    <mergeCell ref="BH10:BK10"/>
    <mergeCell ref="BF17:BG17"/>
    <mergeCell ref="BH17:BK17"/>
    <mergeCell ref="BD19:BD22"/>
    <mergeCell ref="BD12:BD15"/>
    <mergeCell ref="BD5:BD8"/>
    <mergeCell ref="AB3:AH3"/>
    <mergeCell ref="AQ10:AW10"/>
    <mergeCell ref="AQ3:AW3"/>
    <mergeCell ref="AX10:BB10"/>
    <mergeCell ref="AX3:BB3"/>
    <mergeCell ref="AX17:BB17"/>
    <mergeCell ref="AI17:AM17"/>
    <mergeCell ref="AO19:AO21"/>
    <mergeCell ref="AB17:AH17"/>
    <mergeCell ref="AQ17:AW17"/>
    <mergeCell ref="BF3:BG3"/>
    <mergeCell ref="AO5:AO7"/>
    <mergeCell ref="AO12:AO14"/>
    <mergeCell ref="CM11:CM13"/>
    <mergeCell ref="CM18:CM20"/>
    <mergeCell ref="CM25:CM27"/>
    <mergeCell ref="AT52:AU52"/>
    <mergeCell ref="AT58:AV58"/>
    <mergeCell ref="AW46:AW49"/>
    <mergeCell ref="T32:T35"/>
    <mergeCell ref="T38:T41"/>
    <mergeCell ref="Q36:S36"/>
    <mergeCell ref="Z32:Z35"/>
    <mergeCell ref="Z38:Z41"/>
    <mergeCell ref="AE30:AG30"/>
    <mergeCell ref="AH32:AH35"/>
    <mergeCell ref="AE36:AG36"/>
    <mergeCell ref="AH38:AH41"/>
    <mergeCell ref="Z44:Z47"/>
    <mergeCell ref="BX24:BZ24"/>
    <mergeCell ref="BS26:BS29"/>
    <mergeCell ref="CA26:CA29"/>
    <mergeCell ref="BX30:BZ30"/>
    <mergeCell ref="BS32:BS35"/>
    <mergeCell ref="CA32:CA35"/>
    <mergeCell ref="BS38:BS39"/>
    <mergeCell ref="BX40:BZ40"/>
    <mergeCell ref="BX73:BY73"/>
    <mergeCell ref="BS75:BS78"/>
    <mergeCell ref="BZ75:BZ78"/>
    <mergeCell ref="BX81:BY81"/>
    <mergeCell ref="BX62:BZ62"/>
    <mergeCell ref="BS64:BS67"/>
    <mergeCell ref="CA126:CE126"/>
    <mergeCell ref="BS129:BS139"/>
    <mergeCell ref="CF99:CF109"/>
    <mergeCell ref="CF114:CF124"/>
    <mergeCell ref="CF129:CF139"/>
    <mergeCell ref="BS83:BS86"/>
    <mergeCell ref="BZ83:BZ86"/>
    <mergeCell ref="BX89:BY89"/>
    <mergeCell ref="BS91:BS94"/>
    <mergeCell ref="BZ91:BZ94"/>
    <mergeCell ref="CA96:CE96"/>
    <mergeCell ref="BS99:BS109"/>
    <mergeCell ref="CA111:CE111"/>
    <mergeCell ref="BS114:BS12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H264"/>
  <sheetViews>
    <sheetView showFormulas="1" showGridLines="0" view="pageLayout" zoomScaleNormal="75" zoomScaleSheetLayoutView="100" workbookViewId="0">
      <selection activeCell="A8" sqref="A8:H12"/>
    </sheetView>
  </sheetViews>
  <sheetFormatPr defaultColWidth="0" defaultRowHeight="16.5" customHeight="1" zeroHeight="1" x14ac:dyDescent="0.3"/>
  <cols>
    <col min="1" max="1" width="6.5" style="215" customWidth="1"/>
    <col min="2" max="7" width="3.59765625" style="215" customWidth="1"/>
    <col min="8" max="8" width="7.69921875" style="215" customWidth="1"/>
    <col min="9" max="16384" width="8.796875" style="215" hidden="1"/>
  </cols>
  <sheetData>
    <row r="1" spans="1:8" ht="16.5" customHeight="1" x14ac:dyDescent="0.3">
      <c r="A1" s="419" t="s">
        <v>179</v>
      </c>
      <c r="B1" s="419"/>
      <c r="C1" s="419"/>
      <c r="D1" s="419"/>
      <c r="E1" s="419"/>
      <c r="F1" s="419"/>
      <c r="G1" s="419"/>
      <c r="H1" s="419"/>
    </row>
    <row r="2" spans="1:8" ht="5.25" customHeight="1" x14ac:dyDescent="0.3">
      <c r="A2" s="328"/>
      <c r="B2" s="328"/>
      <c r="C2" s="328"/>
      <c r="D2" s="328"/>
      <c r="E2" s="328"/>
      <c r="F2" s="328"/>
      <c r="G2" s="328"/>
      <c r="H2" s="328"/>
    </row>
    <row r="3" spans="1:8" ht="16.5" customHeight="1" x14ac:dyDescent="0.3">
      <c r="A3" s="395" t="s">
        <v>280</v>
      </c>
      <c r="B3" s="395"/>
      <c r="C3" s="395"/>
      <c r="D3" s="395"/>
      <c r="E3" s="395"/>
      <c r="F3" s="395"/>
      <c r="G3" s="395"/>
      <c r="H3" s="395"/>
    </row>
    <row r="4" spans="1:8" ht="16.5" customHeight="1" x14ac:dyDescent="0.3">
      <c r="A4" s="395"/>
      <c r="B4" s="395"/>
      <c r="C4" s="395"/>
      <c r="D4" s="395"/>
      <c r="E4" s="395"/>
      <c r="F4" s="395"/>
      <c r="G4" s="395"/>
      <c r="H4" s="395"/>
    </row>
    <row r="5" spans="1:8" ht="16.5" customHeight="1" x14ac:dyDescent="0.3">
      <c r="A5" s="395"/>
      <c r="B5" s="395"/>
      <c r="C5" s="395"/>
      <c r="D5" s="395"/>
      <c r="E5" s="395"/>
      <c r="F5" s="395"/>
      <c r="G5" s="395"/>
      <c r="H5" s="395"/>
    </row>
    <row r="6" spans="1:8" ht="16.5" customHeight="1" x14ac:dyDescent="0.3">
      <c r="A6" s="326"/>
      <c r="B6" s="326"/>
      <c r="C6" s="326"/>
      <c r="D6" s="326"/>
      <c r="E6" s="326"/>
      <c r="F6" s="326"/>
      <c r="G6" s="326"/>
      <c r="H6" s="326"/>
    </row>
    <row r="7" spans="1:8" x14ac:dyDescent="0.3">
      <c r="A7" s="419" t="s">
        <v>169</v>
      </c>
      <c r="B7" s="419"/>
      <c r="C7" s="419"/>
      <c r="D7" s="419"/>
      <c r="E7" s="419"/>
      <c r="F7" s="419"/>
      <c r="G7" s="419"/>
      <c r="H7" s="419"/>
    </row>
    <row r="8" spans="1:8" ht="5.25" customHeight="1" x14ac:dyDescent="0.3">
      <c r="A8" s="395" t="s">
        <v>264</v>
      </c>
      <c r="B8" s="395"/>
      <c r="C8" s="395"/>
      <c r="D8" s="395"/>
      <c r="E8" s="395"/>
      <c r="F8" s="395"/>
      <c r="G8" s="395"/>
      <c r="H8" s="395"/>
    </row>
    <row r="9" spans="1:8" x14ac:dyDescent="0.3">
      <c r="A9" s="395"/>
      <c r="B9" s="395"/>
      <c r="C9" s="395"/>
      <c r="D9" s="395"/>
      <c r="E9" s="395"/>
      <c r="F9" s="395"/>
      <c r="G9" s="395"/>
      <c r="H9" s="395"/>
    </row>
    <row r="10" spans="1:8" x14ac:dyDescent="0.3">
      <c r="A10" s="395"/>
      <c r="B10" s="395"/>
      <c r="C10" s="395"/>
      <c r="D10" s="395"/>
      <c r="E10" s="395"/>
      <c r="F10" s="395"/>
      <c r="G10" s="395"/>
      <c r="H10" s="395"/>
    </row>
    <row r="11" spans="1:8" x14ac:dyDescent="0.3">
      <c r="A11" s="395"/>
      <c r="B11" s="395"/>
      <c r="C11" s="395"/>
      <c r="D11" s="395"/>
      <c r="E11" s="395"/>
      <c r="F11" s="395"/>
      <c r="G11" s="395"/>
      <c r="H11" s="395"/>
    </row>
    <row r="12" spans="1:8" x14ac:dyDescent="0.3">
      <c r="A12" s="395"/>
      <c r="B12" s="395"/>
      <c r="C12" s="395"/>
      <c r="D12" s="395"/>
      <c r="E12" s="395"/>
      <c r="F12" s="395"/>
      <c r="G12" s="395"/>
      <c r="H12" s="395"/>
    </row>
    <row r="13" spans="1:8" x14ac:dyDescent="0.3"/>
    <row r="14" spans="1:8" ht="17.25" thickBot="1" x14ac:dyDescent="0.35">
      <c r="A14" s="354" t="s">
        <v>229</v>
      </c>
      <c r="B14" s="433" t="s">
        <v>130</v>
      </c>
      <c r="C14" s="433"/>
      <c r="D14" s="433"/>
      <c r="E14" s="433" t="s">
        <v>131</v>
      </c>
      <c r="F14" s="433"/>
      <c r="G14" s="433"/>
      <c r="H14" s="433"/>
    </row>
    <row r="15" spans="1:8" ht="17.25" thickTop="1" x14ac:dyDescent="0.3">
      <c r="A15" s="420" t="s">
        <v>225</v>
      </c>
      <c r="B15" s="410" t="s">
        <v>132</v>
      </c>
      <c r="C15" s="410"/>
      <c r="D15" s="410"/>
      <c r="E15" s="408" t="s">
        <v>165</v>
      </c>
      <c r="F15" s="408"/>
      <c r="G15" s="408"/>
      <c r="H15" s="409"/>
    </row>
    <row r="16" spans="1:8" x14ac:dyDescent="0.3">
      <c r="A16" s="417"/>
      <c r="B16" s="411" t="s">
        <v>133</v>
      </c>
      <c r="C16" s="411"/>
      <c r="D16" s="411"/>
      <c r="E16" s="405" t="s">
        <v>166</v>
      </c>
      <c r="F16" s="406"/>
      <c r="G16" s="406"/>
      <c r="H16" s="407"/>
    </row>
    <row r="17" spans="1:8" ht="17.25" thickBot="1" x14ac:dyDescent="0.35">
      <c r="A17" s="421"/>
      <c r="B17" s="434" t="s">
        <v>134</v>
      </c>
      <c r="C17" s="434"/>
      <c r="D17" s="434"/>
      <c r="E17" s="403" t="s">
        <v>170</v>
      </c>
      <c r="F17" s="403"/>
      <c r="G17" s="403"/>
      <c r="H17" s="404"/>
    </row>
    <row r="18" spans="1:8" ht="1.5" customHeight="1" thickTop="1" thickBot="1" x14ac:dyDescent="0.35">
      <c r="A18" s="355"/>
      <c r="B18" s="356"/>
      <c r="C18" s="356"/>
      <c r="D18" s="356"/>
      <c r="E18" s="357"/>
      <c r="F18" s="357"/>
      <c r="G18" s="357"/>
      <c r="H18" s="357"/>
    </row>
    <row r="19" spans="1:8" ht="35.25" customHeight="1" thickTop="1" x14ac:dyDescent="0.3">
      <c r="A19" s="412" t="s">
        <v>226</v>
      </c>
      <c r="B19" s="438" t="s">
        <v>217</v>
      </c>
      <c r="C19" s="438"/>
      <c r="D19" s="438"/>
      <c r="E19" s="422" t="s">
        <v>171</v>
      </c>
      <c r="F19" s="423"/>
      <c r="G19" s="423"/>
      <c r="H19" s="423"/>
    </row>
    <row r="20" spans="1:8" ht="39" customHeight="1" thickBot="1" x14ac:dyDescent="0.35">
      <c r="A20" s="413"/>
      <c r="B20" s="437" t="s">
        <v>135</v>
      </c>
      <c r="C20" s="437"/>
      <c r="D20" s="437"/>
      <c r="E20" s="435" t="s">
        <v>172</v>
      </c>
      <c r="F20" s="436"/>
      <c r="G20" s="436"/>
      <c r="H20" s="436"/>
    </row>
    <row r="21" spans="1:8" ht="2.25" customHeight="1" thickTop="1" thickBot="1" x14ac:dyDescent="0.35">
      <c r="A21" s="355"/>
      <c r="B21" s="358"/>
      <c r="C21" s="358"/>
      <c r="D21" s="358"/>
      <c r="E21" s="359"/>
      <c r="F21" s="357"/>
      <c r="G21" s="357"/>
      <c r="H21" s="357"/>
    </row>
    <row r="22" spans="1:8" ht="17.25" thickTop="1" x14ac:dyDescent="0.3">
      <c r="A22" s="414" t="s">
        <v>227</v>
      </c>
      <c r="B22" s="401" t="s">
        <v>136</v>
      </c>
      <c r="C22" s="401"/>
      <c r="D22" s="401"/>
      <c r="E22" s="431" t="s">
        <v>173</v>
      </c>
      <c r="F22" s="431"/>
      <c r="G22" s="431"/>
      <c r="H22" s="431"/>
    </row>
    <row r="23" spans="1:8" ht="17.25" thickBot="1" x14ac:dyDescent="0.35">
      <c r="A23" s="415"/>
      <c r="B23" s="402" t="s">
        <v>137</v>
      </c>
      <c r="C23" s="402"/>
      <c r="D23" s="402"/>
      <c r="E23" s="430" t="s">
        <v>167</v>
      </c>
      <c r="F23" s="430"/>
      <c r="G23" s="430"/>
      <c r="H23" s="430"/>
    </row>
    <row r="24" spans="1:8" ht="2.25" customHeight="1" thickTop="1" thickBot="1" x14ac:dyDescent="0.35">
      <c r="A24" s="355"/>
      <c r="B24" s="360"/>
      <c r="C24" s="360"/>
      <c r="D24" s="360"/>
      <c r="E24" s="357"/>
      <c r="F24" s="357"/>
      <c r="G24" s="357"/>
      <c r="H24" s="357"/>
    </row>
    <row r="25" spans="1:8" ht="33.75" customHeight="1" thickTop="1" x14ac:dyDescent="0.3">
      <c r="A25" s="416" t="s">
        <v>228</v>
      </c>
      <c r="B25" s="398" t="s">
        <v>138</v>
      </c>
      <c r="C25" s="398"/>
      <c r="D25" s="398"/>
      <c r="E25" s="429" t="s">
        <v>174</v>
      </c>
      <c r="F25" s="429"/>
      <c r="G25" s="429"/>
      <c r="H25" s="429"/>
    </row>
    <row r="26" spans="1:8" ht="33" customHeight="1" x14ac:dyDescent="0.3">
      <c r="A26" s="417"/>
      <c r="B26" s="399" t="s">
        <v>139</v>
      </c>
      <c r="C26" s="399"/>
      <c r="D26" s="399"/>
      <c r="E26" s="405" t="s">
        <v>168</v>
      </c>
      <c r="F26" s="405"/>
      <c r="G26" s="405"/>
      <c r="H26" s="405"/>
    </row>
    <row r="27" spans="1:8" ht="33" customHeight="1" x14ac:dyDescent="0.3">
      <c r="A27" s="417"/>
      <c r="B27" s="399" t="s">
        <v>140</v>
      </c>
      <c r="C27" s="399"/>
      <c r="D27" s="399"/>
      <c r="E27" s="405" t="s">
        <v>175</v>
      </c>
      <c r="F27" s="405"/>
      <c r="G27" s="405"/>
      <c r="H27" s="405"/>
    </row>
    <row r="28" spans="1:8" ht="32.25" customHeight="1" thickBot="1" x14ac:dyDescent="0.35">
      <c r="A28" s="418"/>
      <c r="B28" s="400" t="s">
        <v>141</v>
      </c>
      <c r="C28" s="400"/>
      <c r="D28" s="400"/>
      <c r="E28" s="428" t="s">
        <v>142</v>
      </c>
      <c r="F28" s="428"/>
      <c r="G28" s="428"/>
      <c r="H28" s="428"/>
    </row>
    <row r="29" spans="1:8" ht="2.25" customHeight="1" thickTop="1" thickBot="1" x14ac:dyDescent="0.35">
      <c r="A29" s="355"/>
      <c r="B29" s="361"/>
      <c r="C29" s="361"/>
      <c r="D29" s="361"/>
      <c r="E29" s="359"/>
      <c r="F29" s="359"/>
      <c r="G29" s="359"/>
      <c r="H29" s="359"/>
    </row>
    <row r="30" spans="1:8" ht="33.75" customHeight="1" thickTop="1" thickBot="1" x14ac:dyDescent="0.35">
      <c r="A30" s="362" t="s">
        <v>230</v>
      </c>
      <c r="B30" s="424" t="s">
        <v>221</v>
      </c>
      <c r="C30" s="424"/>
      <c r="D30" s="424"/>
      <c r="E30" s="427" t="s">
        <v>143</v>
      </c>
      <c r="F30" s="427"/>
      <c r="G30" s="427"/>
      <c r="H30" s="427"/>
    </row>
    <row r="31" spans="1:8" ht="2.25" customHeight="1" thickTop="1" thickBot="1" x14ac:dyDescent="0.35">
      <c r="A31" s="355"/>
      <c r="B31" s="364"/>
      <c r="C31" s="364"/>
      <c r="D31" s="364"/>
      <c r="E31" s="359"/>
      <c r="F31" s="359"/>
      <c r="G31" s="359"/>
      <c r="H31" s="359"/>
    </row>
    <row r="32" spans="1:8" ht="33" customHeight="1" thickTop="1" thickBot="1" x14ac:dyDescent="0.35">
      <c r="A32" s="363" t="s">
        <v>231</v>
      </c>
      <c r="B32" s="425" t="s">
        <v>178</v>
      </c>
      <c r="C32" s="425"/>
      <c r="D32" s="425"/>
      <c r="E32" s="426" t="s">
        <v>176</v>
      </c>
      <c r="F32" s="426"/>
      <c r="G32" s="426"/>
      <c r="H32" s="426"/>
    </row>
    <row r="33" spans="1:8" ht="15.75" customHeight="1" thickTop="1" x14ac:dyDescent="0.3">
      <c r="A33" s="365"/>
      <c r="B33" s="366"/>
      <c r="C33" s="366"/>
      <c r="D33" s="367"/>
      <c r="E33" s="359"/>
      <c r="F33" s="359"/>
      <c r="G33" s="359"/>
      <c r="H33" s="359"/>
    </row>
    <row r="34" spans="1:8" x14ac:dyDescent="0.3">
      <c r="A34" s="432" t="s">
        <v>177</v>
      </c>
      <c r="B34" s="432"/>
      <c r="C34" s="432"/>
    </row>
    <row r="35" spans="1:8" ht="16.5" customHeight="1" x14ac:dyDescent="0.3">
      <c r="A35" s="395" t="s">
        <v>281</v>
      </c>
      <c r="B35" s="395"/>
      <c r="C35" s="395"/>
      <c r="D35" s="395"/>
      <c r="E35" s="395"/>
      <c r="F35" s="395"/>
      <c r="G35" s="395"/>
      <c r="H35" s="395"/>
    </row>
    <row r="36" spans="1:8" x14ac:dyDescent="0.3">
      <c r="A36" s="395"/>
      <c r="B36" s="395"/>
      <c r="C36" s="395"/>
      <c r="D36" s="395"/>
      <c r="E36" s="395"/>
      <c r="F36" s="395"/>
      <c r="G36" s="395"/>
      <c r="H36" s="395"/>
    </row>
    <row r="37" spans="1:8" ht="16.5" customHeight="1" x14ac:dyDescent="0.3">
      <c r="A37" s="395"/>
      <c r="B37" s="395"/>
      <c r="C37" s="395"/>
      <c r="D37" s="395"/>
      <c r="E37" s="395"/>
      <c r="F37" s="395"/>
      <c r="G37" s="395"/>
      <c r="H37" s="395"/>
    </row>
    <row r="38" spans="1:8" x14ac:dyDescent="0.3">
      <c r="A38" s="395"/>
      <c r="B38" s="395"/>
      <c r="C38" s="395"/>
      <c r="D38" s="395"/>
      <c r="E38" s="395"/>
      <c r="F38" s="395"/>
      <c r="G38" s="395"/>
      <c r="H38" s="395"/>
    </row>
    <row r="39" spans="1:8" x14ac:dyDescent="0.3">
      <c r="A39" s="395"/>
      <c r="B39" s="395"/>
      <c r="C39" s="395"/>
      <c r="D39" s="395"/>
      <c r="E39" s="395"/>
      <c r="F39" s="395"/>
      <c r="G39" s="395"/>
      <c r="H39" s="395"/>
    </row>
    <row r="40" spans="1:8" x14ac:dyDescent="0.3">
      <c r="A40" s="395"/>
      <c r="B40" s="395"/>
      <c r="C40" s="395"/>
      <c r="D40" s="395"/>
      <c r="E40" s="395"/>
      <c r="F40" s="395"/>
      <c r="G40" s="395"/>
      <c r="H40" s="395"/>
    </row>
    <row r="41" spans="1:8" x14ac:dyDescent="0.3">
      <c r="A41" s="395"/>
      <c r="B41" s="395"/>
      <c r="C41" s="395"/>
      <c r="D41" s="395"/>
      <c r="E41" s="395"/>
      <c r="F41" s="395"/>
      <c r="G41" s="395"/>
      <c r="H41" s="395"/>
    </row>
    <row r="42" spans="1:8" x14ac:dyDescent="0.3">
      <c r="A42" s="395"/>
      <c r="B42" s="395"/>
      <c r="C42" s="395"/>
      <c r="D42" s="395"/>
      <c r="E42" s="395"/>
      <c r="F42" s="395"/>
      <c r="G42" s="395"/>
      <c r="H42" s="395"/>
    </row>
    <row r="43" spans="1:8" x14ac:dyDescent="0.3">
      <c r="A43" s="395"/>
      <c r="B43" s="395"/>
      <c r="C43" s="395"/>
      <c r="D43" s="395"/>
      <c r="E43" s="395"/>
      <c r="F43" s="395"/>
      <c r="G43" s="395"/>
      <c r="H43" s="395"/>
    </row>
    <row r="44" spans="1:8" x14ac:dyDescent="0.3">
      <c r="A44" s="216"/>
    </row>
    <row r="45" spans="1:8" x14ac:dyDescent="0.3">
      <c r="A45" s="396" t="s">
        <v>232</v>
      </c>
      <c r="B45" s="396"/>
    </row>
    <row r="46" spans="1:8" x14ac:dyDescent="0.3">
      <c r="A46" s="395" t="s">
        <v>239</v>
      </c>
      <c r="B46" s="395"/>
      <c r="C46" s="395"/>
      <c r="D46" s="395"/>
      <c r="E46" s="395"/>
      <c r="F46" s="395"/>
      <c r="G46" s="395"/>
      <c r="H46" s="395"/>
    </row>
    <row r="47" spans="1:8" x14ac:dyDescent="0.3">
      <c r="A47" s="395"/>
      <c r="B47" s="395"/>
      <c r="C47" s="395"/>
      <c r="D47" s="395"/>
      <c r="E47" s="395"/>
      <c r="F47" s="395"/>
      <c r="G47" s="395"/>
      <c r="H47" s="395"/>
    </row>
    <row r="48" spans="1:8" x14ac:dyDescent="0.3">
      <c r="A48" s="395"/>
      <c r="B48" s="395"/>
      <c r="C48" s="395"/>
      <c r="D48" s="395"/>
      <c r="E48" s="395"/>
      <c r="F48" s="395"/>
      <c r="G48" s="395"/>
      <c r="H48" s="395"/>
    </row>
    <row r="49" spans="1:8" x14ac:dyDescent="0.3">
      <c r="A49" s="395"/>
      <c r="B49" s="395"/>
      <c r="C49" s="395"/>
      <c r="D49" s="395"/>
      <c r="E49" s="395"/>
      <c r="F49" s="395"/>
      <c r="G49" s="395"/>
      <c r="H49" s="395"/>
    </row>
    <row r="50" spans="1:8" x14ac:dyDescent="0.3">
      <c r="A50" s="395"/>
      <c r="B50" s="395"/>
      <c r="C50" s="395"/>
      <c r="D50" s="395"/>
      <c r="E50" s="395"/>
      <c r="F50" s="395"/>
      <c r="G50" s="395"/>
      <c r="H50" s="395"/>
    </row>
    <row r="51" spans="1:8" x14ac:dyDescent="0.3">
      <c r="B51" s="326"/>
      <c r="C51" s="326"/>
      <c r="D51" s="326"/>
      <c r="E51" s="326"/>
      <c r="F51" s="326"/>
      <c r="G51" s="326"/>
      <c r="H51" s="326"/>
    </row>
    <row r="52" spans="1:8" x14ac:dyDescent="0.3">
      <c r="A52" s="324"/>
      <c r="B52" s="324"/>
      <c r="C52" s="324"/>
      <c r="D52" s="324"/>
      <c r="E52" s="324"/>
      <c r="F52" s="324"/>
      <c r="G52" s="324"/>
      <c r="H52" s="324"/>
    </row>
    <row r="53" spans="1:8" x14ac:dyDescent="0.3">
      <c r="A53" s="324"/>
      <c r="B53" s="324"/>
      <c r="C53" s="324"/>
      <c r="D53" s="324"/>
      <c r="E53" s="324"/>
      <c r="F53" s="324"/>
      <c r="G53" s="324"/>
      <c r="H53" s="324"/>
    </row>
    <row r="54" spans="1:8" x14ac:dyDescent="0.3">
      <c r="A54" s="324"/>
      <c r="B54" s="324"/>
      <c r="C54" s="324"/>
      <c r="D54" s="324"/>
      <c r="E54" s="324"/>
      <c r="F54" s="324"/>
      <c r="G54" s="324"/>
      <c r="H54" s="324"/>
    </row>
    <row r="55" spans="1:8" x14ac:dyDescent="0.3">
      <c r="A55" s="324"/>
      <c r="B55" s="324"/>
      <c r="C55" s="324"/>
      <c r="D55" s="324"/>
      <c r="E55" s="324"/>
      <c r="F55" s="324"/>
      <c r="G55" s="324"/>
      <c r="H55" s="324"/>
    </row>
    <row r="56" spans="1:8" x14ac:dyDescent="0.3">
      <c r="A56" s="324"/>
      <c r="B56" s="324"/>
      <c r="C56" s="324"/>
      <c r="D56" s="324"/>
      <c r="E56" s="324"/>
      <c r="F56" s="324"/>
      <c r="G56" s="324"/>
      <c r="H56" s="324"/>
    </row>
    <row r="57" spans="1:8" x14ac:dyDescent="0.3">
      <c r="A57" s="324"/>
      <c r="B57" s="324"/>
      <c r="C57" s="324"/>
      <c r="D57" s="324"/>
      <c r="E57" s="324"/>
      <c r="F57" s="324"/>
      <c r="G57" s="324"/>
      <c r="H57" s="324"/>
    </row>
    <row r="58" spans="1:8" ht="16.5" customHeight="1" x14ac:dyDescent="0.3">
      <c r="A58" s="324"/>
      <c r="B58" s="324"/>
      <c r="C58" s="324"/>
      <c r="D58" s="324"/>
      <c r="E58" s="324"/>
      <c r="F58" s="324"/>
      <c r="G58" s="324"/>
      <c r="H58" s="324"/>
    </row>
    <row r="59" spans="1:8" x14ac:dyDescent="0.3"/>
    <row r="60" spans="1:8" x14ac:dyDescent="0.3">
      <c r="A60" s="216"/>
    </row>
    <row r="61" spans="1:8" x14ac:dyDescent="0.3">
      <c r="A61" s="216"/>
    </row>
    <row r="62" spans="1:8" x14ac:dyDescent="0.3">
      <c r="A62" s="216"/>
    </row>
    <row r="63" spans="1:8" x14ac:dyDescent="0.3">
      <c r="A63" s="216"/>
    </row>
    <row r="64" spans="1:8" x14ac:dyDescent="0.3">
      <c r="A64" s="216"/>
    </row>
    <row r="65" spans="1:8" x14ac:dyDescent="0.3">
      <c r="A65" s="216"/>
    </row>
    <row r="66" spans="1:8" x14ac:dyDescent="0.3">
      <c r="A66" s="216"/>
    </row>
    <row r="67" spans="1:8" ht="16.5" customHeight="1" x14ac:dyDescent="0.3"/>
    <row r="68" spans="1:8" x14ac:dyDescent="0.3">
      <c r="A68" s="397" t="s">
        <v>354</v>
      </c>
      <c r="B68" s="397"/>
      <c r="C68" s="397"/>
      <c r="D68" s="397"/>
      <c r="E68" s="397"/>
      <c r="F68" s="397"/>
      <c r="G68" s="397"/>
      <c r="H68" s="397"/>
    </row>
    <row r="69" spans="1:8" x14ac:dyDescent="0.3">
      <c r="A69" s="397"/>
      <c r="B69" s="397"/>
      <c r="C69" s="397"/>
      <c r="D69" s="397"/>
      <c r="E69" s="397"/>
      <c r="F69" s="397"/>
      <c r="G69" s="397"/>
      <c r="H69" s="397"/>
    </row>
    <row r="70" spans="1:8" x14ac:dyDescent="0.3">
      <c r="A70" s="397"/>
      <c r="B70" s="397"/>
      <c r="C70" s="397"/>
      <c r="D70" s="397"/>
      <c r="E70" s="397"/>
      <c r="F70" s="397"/>
      <c r="G70" s="397"/>
      <c r="H70" s="397"/>
    </row>
    <row r="71" spans="1:8" ht="78.75" customHeight="1" x14ac:dyDescent="0.3">
      <c r="A71" s="397"/>
      <c r="B71" s="397"/>
      <c r="C71" s="397"/>
      <c r="D71" s="397"/>
      <c r="E71" s="397"/>
      <c r="F71" s="397"/>
      <c r="G71" s="397"/>
      <c r="H71" s="397"/>
    </row>
    <row r="72" spans="1:8" ht="129" hidden="1" customHeight="1" x14ac:dyDescent="0.3"/>
    <row r="73" spans="1:8" ht="54" hidden="1" customHeight="1" x14ac:dyDescent="0.3"/>
    <row r="74" spans="1:8" hidden="1" x14ac:dyDescent="0.3">
      <c r="A74" s="216"/>
    </row>
    <row r="75" spans="1:8" hidden="1" x14ac:dyDescent="0.3"/>
    <row r="76" spans="1:8" hidden="1" x14ac:dyDescent="0.3"/>
    <row r="77" spans="1:8" ht="16.5" hidden="1" customHeight="1" x14ac:dyDescent="0.3">
      <c r="B77" s="329"/>
      <c r="C77" s="329"/>
      <c r="D77" s="329"/>
      <c r="E77" s="329"/>
      <c r="F77" s="329"/>
      <c r="G77" s="329"/>
    </row>
    <row r="78" spans="1:8" hidden="1" x14ac:dyDescent="0.3">
      <c r="A78" s="329"/>
      <c r="B78" s="329"/>
      <c r="C78" s="329"/>
      <c r="D78" s="329"/>
      <c r="E78" s="329"/>
      <c r="F78" s="329"/>
      <c r="G78" s="329"/>
    </row>
    <row r="79" spans="1:8" hidden="1" x14ac:dyDescent="0.3">
      <c r="A79" s="329"/>
      <c r="B79" s="329"/>
      <c r="C79" s="329"/>
      <c r="D79" s="329"/>
      <c r="E79" s="329"/>
      <c r="F79" s="329"/>
      <c r="G79" s="329"/>
    </row>
    <row r="80" spans="1:8" hidden="1" x14ac:dyDescent="0.3">
      <c r="A80" s="329"/>
      <c r="B80" s="329"/>
      <c r="C80" s="329"/>
      <c r="D80" s="329"/>
      <c r="E80" s="329"/>
      <c r="F80" s="329"/>
      <c r="G80" s="329"/>
    </row>
    <row r="81" spans="1:7" hidden="1" x14ac:dyDescent="0.3">
      <c r="A81" s="329"/>
      <c r="B81" s="329"/>
      <c r="C81" s="329"/>
      <c r="D81" s="329"/>
      <c r="E81" s="329"/>
      <c r="F81" s="329"/>
      <c r="G81" s="329"/>
    </row>
    <row r="82" spans="1:7" hidden="1" x14ac:dyDescent="0.3"/>
    <row r="83" spans="1:7" hidden="1" x14ac:dyDescent="0.3"/>
    <row r="84" spans="1:7" hidden="1" x14ac:dyDescent="0.3"/>
    <row r="85" spans="1:7" hidden="1" x14ac:dyDescent="0.3"/>
    <row r="86" spans="1:7" hidden="1" x14ac:dyDescent="0.3"/>
    <row r="87" spans="1:7" hidden="1" x14ac:dyDescent="0.3"/>
    <row r="88" spans="1:7" hidden="1" x14ac:dyDescent="0.3"/>
    <row r="89" spans="1:7" hidden="1" x14ac:dyDescent="0.3"/>
    <row r="90" spans="1:7" hidden="1" x14ac:dyDescent="0.3"/>
    <row r="91" spans="1:7" hidden="1" x14ac:dyDescent="0.3"/>
    <row r="92" spans="1:7" hidden="1" x14ac:dyDescent="0.3"/>
    <row r="93" spans="1:7" hidden="1" x14ac:dyDescent="0.3"/>
    <row r="94" spans="1:7" hidden="1" x14ac:dyDescent="0.3"/>
    <row r="95" spans="1:7" hidden="1" x14ac:dyDescent="0.3"/>
    <row r="96" spans="1:7" hidden="1" x14ac:dyDescent="0.3"/>
    <row r="97" spans="1:7" ht="16.5" hidden="1" customHeight="1" x14ac:dyDescent="0.3">
      <c r="A97" s="395"/>
      <c r="B97" s="395"/>
      <c r="C97" s="395"/>
      <c r="D97" s="395"/>
      <c r="E97" s="395"/>
      <c r="F97" s="395"/>
      <c r="G97" s="395"/>
    </row>
    <row r="98" spans="1:7" hidden="1" x14ac:dyDescent="0.3">
      <c r="A98" s="395"/>
      <c r="B98" s="395"/>
      <c r="C98" s="395"/>
      <c r="D98" s="395"/>
      <c r="E98" s="395"/>
      <c r="F98" s="395"/>
      <c r="G98" s="395"/>
    </row>
    <row r="99" spans="1:7" hidden="1" x14ac:dyDescent="0.3">
      <c r="A99" s="395"/>
      <c r="B99" s="395"/>
      <c r="C99" s="395"/>
      <c r="D99" s="395"/>
      <c r="E99" s="395"/>
      <c r="F99" s="395"/>
      <c r="G99" s="395"/>
    </row>
    <row r="100" spans="1:7" hidden="1" x14ac:dyDescent="0.3">
      <c r="A100" s="395"/>
      <c r="B100" s="395"/>
      <c r="C100" s="395"/>
      <c r="D100" s="395"/>
      <c r="E100" s="395"/>
      <c r="F100" s="395"/>
      <c r="G100" s="395"/>
    </row>
    <row r="101" spans="1:7" hidden="1" x14ac:dyDescent="0.3">
      <c r="A101" s="395"/>
      <c r="B101" s="395"/>
      <c r="C101" s="395"/>
      <c r="D101" s="395"/>
      <c r="E101" s="395"/>
      <c r="F101" s="395"/>
      <c r="G101" s="395"/>
    </row>
    <row r="102" spans="1:7" hidden="1" x14ac:dyDescent="0.3">
      <c r="A102" s="395"/>
      <c r="B102" s="395"/>
      <c r="C102" s="395"/>
      <c r="D102" s="395"/>
      <c r="E102" s="395"/>
      <c r="F102" s="395"/>
      <c r="G102" s="395"/>
    </row>
    <row r="103" spans="1:7" hidden="1" x14ac:dyDescent="0.3"/>
    <row r="104" spans="1:7" hidden="1" x14ac:dyDescent="0.3">
      <c r="A104" s="216"/>
    </row>
    <row r="105" spans="1:7" hidden="1" x14ac:dyDescent="0.3"/>
    <row r="106" spans="1:7" ht="16.5" hidden="1" customHeight="1" x14ac:dyDescent="0.3">
      <c r="A106" s="395"/>
      <c r="B106" s="395"/>
      <c r="C106" s="395"/>
      <c r="D106" s="395"/>
      <c r="E106" s="395"/>
      <c r="F106" s="395"/>
      <c r="G106" s="395"/>
    </row>
    <row r="107" spans="1:7" hidden="1" x14ac:dyDescent="0.3">
      <c r="A107" s="395"/>
      <c r="B107" s="395"/>
      <c r="C107" s="395"/>
      <c r="D107" s="395"/>
      <c r="E107" s="395"/>
      <c r="F107" s="395"/>
      <c r="G107" s="395"/>
    </row>
    <row r="108" spans="1:7" hidden="1" x14ac:dyDescent="0.3">
      <c r="A108" s="395"/>
      <c r="B108" s="395"/>
      <c r="C108" s="395"/>
      <c r="D108" s="395"/>
      <c r="E108" s="395"/>
      <c r="F108" s="395"/>
      <c r="G108" s="395"/>
    </row>
    <row r="109" spans="1:7" hidden="1" x14ac:dyDescent="0.3">
      <c r="A109" s="395"/>
      <c r="B109" s="395"/>
      <c r="C109" s="395"/>
      <c r="D109" s="395"/>
      <c r="E109" s="395"/>
      <c r="F109" s="395"/>
      <c r="G109" s="395"/>
    </row>
    <row r="110" spans="1:7" hidden="1" x14ac:dyDescent="0.3">
      <c r="A110" s="395"/>
      <c r="B110" s="395"/>
      <c r="C110" s="395"/>
      <c r="D110" s="395"/>
      <c r="E110" s="395"/>
      <c r="F110" s="395"/>
      <c r="G110" s="395"/>
    </row>
    <row r="111" spans="1:7" hidden="1" x14ac:dyDescent="0.3">
      <c r="A111" s="395"/>
      <c r="B111" s="395"/>
      <c r="C111" s="395"/>
      <c r="D111" s="395"/>
      <c r="E111" s="395"/>
      <c r="F111" s="395"/>
      <c r="G111" s="395"/>
    </row>
    <row r="112" spans="1:7" hidden="1" x14ac:dyDescent="0.3">
      <c r="A112" s="395"/>
      <c r="B112" s="395"/>
      <c r="C112" s="395"/>
      <c r="D112" s="395"/>
      <c r="E112" s="395"/>
      <c r="F112" s="395"/>
      <c r="G112" s="395"/>
    </row>
    <row r="113" spans="1:7" hidden="1" x14ac:dyDescent="0.3">
      <c r="A113" s="395"/>
      <c r="B113" s="395"/>
      <c r="C113" s="395"/>
      <c r="D113" s="395"/>
      <c r="E113" s="395"/>
      <c r="F113" s="395"/>
      <c r="G113" s="395"/>
    </row>
    <row r="114" spans="1:7" hidden="1" x14ac:dyDescent="0.3">
      <c r="A114" s="395"/>
      <c r="B114" s="395"/>
      <c r="C114" s="395"/>
      <c r="D114" s="395"/>
      <c r="E114" s="395"/>
      <c r="F114" s="395"/>
      <c r="G114" s="395"/>
    </row>
    <row r="115" spans="1:7" hidden="1" x14ac:dyDescent="0.3">
      <c r="A115" s="395"/>
      <c r="B115" s="395"/>
      <c r="C115" s="395"/>
      <c r="D115" s="395"/>
      <c r="E115" s="395"/>
      <c r="F115" s="395"/>
      <c r="G115" s="395"/>
    </row>
    <row r="116" spans="1:7" hidden="1" x14ac:dyDescent="0.3"/>
    <row r="117" spans="1:7" ht="16.5" hidden="1" customHeight="1" x14ac:dyDescent="0.3">
      <c r="A117" s="395"/>
      <c r="B117" s="395"/>
      <c r="C117" s="395"/>
      <c r="D117" s="395"/>
      <c r="E117" s="395"/>
      <c r="F117" s="395"/>
      <c r="G117" s="395"/>
    </row>
    <row r="118" spans="1:7" hidden="1" x14ac:dyDescent="0.3">
      <c r="A118" s="395"/>
      <c r="B118" s="395"/>
      <c r="C118" s="395"/>
      <c r="D118" s="395"/>
      <c r="E118" s="395"/>
      <c r="F118" s="395"/>
      <c r="G118" s="395"/>
    </row>
    <row r="119" spans="1:7" hidden="1" x14ac:dyDescent="0.3">
      <c r="A119" s="395"/>
      <c r="B119" s="395"/>
      <c r="C119" s="395"/>
      <c r="D119" s="395"/>
      <c r="E119" s="395"/>
      <c r="F119" s="395"/>
      <c r="G119" s="395"/>
    </row>
    <row r="120" spans="1:7" hidden="1" x14ac:dyDescent="0.3">
      <c r="A120" s="395"/>
      <c r="B120" s="395"/>
      <c r="C120" s="395"/>
      <c r="D120" s="395"/>
      <c r="E120" s="395"/>
      <c r="F120" s="395"/>
      <c r="G120" s="395"/>
    </row>
    <row r="121" spans="1:7" hidden="1" x14ac:dyDescent="0.3">
      <c r="A121" s="395"/>
      <c r="B121" s="395"/>
      <c r="C121" s="395"/>
      <c r="D121" s="395"/>
      <c r="E121" s="395"/>
      <c r="F121" s="395"/>
      <c r="G121" s="395"/>
    </row>
    <row r="122" spans="1:7" hidden="1" x14ac:dyDescent="0.3">
      <c r="A122" s="395"/>
      <c r="B122" s="395"/>
      <c r="C122" s="395"/>
      <c r="D122" s="395"/>
      <c r="E122" s="395"/>
      <c r="F122" s="395"/>
      <c r="G122" s="395"/>
    </row>
    <row r="123" spans="1:7" hidden="1" x14ac:dyDescent="0.3">
      <c r="A123" s="395"/>
      <c r="B123" s="395"/>
      <c r="C123" s="395"/>
      <c r="D123" s="395"/>
      <c r="E123" s="395"/>
      <c r="F123" s="395"/>
      <c r="G123" s="395"/>
    </row>
    <row r="124" spans="1:7" hidden="1" x14ac:dyDescent="0.3">
      <c r="A124" s="395"/>
      <c r="B124" s="395"/>
      <c r="C124" s="395"/>
      <c r="D124" s="395"/>
      <c r="E124" s="395"/>
      <c r="F124" s="395"/>
      <c r="G124" s="395"/>
    </row>
    <row r="125" spans="1:7" hidden="1" x14ac:dyDescent="0.3">
      <c r="A125" s="395"/>
      <c r="B125" s="395"/>
      <c r="C125" s="395"/>
      <c r="D125" s="395"/>
      <c r="E125" s="395"/>
      <c r="F125" s="395"/>
      <c r="G125" s="395"/>
    </row>
    <row r="126" spans="1:7" hidden="1" x14ac:dyDescent="0.3">
      <c r="A126" s="395"/>
      <c r="B126" s="395"/>
      <c r="C126" s="395"/>
      <c r="D126" s="395"/>
      <c r="E126" s="395"/>
      <c r="F126" s="395"/>
      <c r="G126" s="395"/>
    </row>
    <row r="127" spans="1:7" hidden="1" x14ac:dyDescent="0.3">
      <c r="A127" s="395"/>
      <c r="B127" s="395"/>
      <c r="C127" s="395"/>
      <c r="D127" s="395"/>
      <c r="E127" s="395"/>
      <c r="F127" s="395"/>
      <c r="G127" s="395"/>
    </row>
    <row r="128" spans="1:7" hidden="1" x14ac:dyDescent="0.3">
      <c r="A128" s="395"/>
      <c r="B128" s="395"/>
      <c r="C128" s="395"/>
      <c r="D128" s="395"/>
      <c r="E128" s="395"/>
      <c r="F128" s="395"/>
      <c r="G128" s="395"/>
    </row>
    <row r="129" spans="1:7" hidden="1" x14ac:dyDescent="0.3">
      <c r="A129" s="277"/>
      <c r="B129" s="277"/>
      <c r="C129" s="277"/>
      <c r="D129" s="277"/>
      <c r="E129" s="277"/>
      <c r="F129" s="277"/>
      <c r="G129" s="277"/>
    </row>
    <row r="130" spans="1:7" ht="16.5" hidden="1" customHeight="1" x14ac:dyDescent="0.3">
      <c r="A130" s="395"/>
      <c r="B130" s="395"/>
      <c r="C130" s="395"/>
      <c r="D130" s="395"/>
      <c r="E130" s="395"/>
      <c r="F130" s="395"/>
      <c r="G130" s="395"/>
    </row>
    <row r="131" spans="1:7" hidden="1" x14ac:dyDescent="0.3">
      <c r="A131" s="395"/>
      <c r="B131" s="395"/>
      <c r="C131" s="395"/>
      <c r="D131" s="395"/>
      <c r="E131" s="395"/>
      <c r="F131" s="395"/>
      <c r="G131" s="395"/>
    </row>
    <row r="132" spans="1:7" hidden="1" x14ac:dyDescent="0.3">
      <c r="A132" s="395"/>
      <c r="B132" s="395"/>
      <c r="C132" s="395"/>
      <c r="D132" s="395"/>
      <c r="E132" s="395"/>
      <c r="F132" s="395"/>
      <c r="G132" s="395"/>
    </row>
    <row r="133" spans="1:7" hidden="1" x14ac:dyDescent="0.3">
      <c r="A133" s="395"/>
      <c r="B133" s="395"/>
      <c r="C133" s="395"/>
      <c r="D133" s="395"/>
      <c r="E133" s="395"/>
      <c r="F133" s="395"/>
      <c r="G133" s="395"/>
    </row>
    <row r="134" spans="1:7" hidden="1" x14ac:dyDescent="0.3">
      <c r="A134" s="395"/>
      <c r="B134" s="395"/>
      <c r="C134" s="395"/>
      <c r="D134" s="395"/>
      <c r="E134" s="395"/>
      <c r="F134" s="395"/>
      <c r="G134" s="395"/>
    </row>
    <row r="135" spans="1:7" hidden="1" x14ac:dyDescent="0.3">
      <c r="A135" s="395"/>
      <c r="B135" s="395"/>
      <c r="C135" s="395"/>
      <c r="D135" s="395"/>
      <c r="E135" s="395"/>
      <c r="F135" s="395"/>
      <c r="G135" s="395"/>
    </row>
    <row r="136" spans="1:7" hidden="1" x14ac:dyDescent="0.3">
      <c r="A136" s="395"/>
      <c r="B136" s="395"/>
      <c r="C136" s="395"/>
      <c r="D136" s="395"/>
      <c r="E136" s="395"/>
      <c r="F136" s="395"/>
      <c r="G136" s="395"/>
    </row>
    <row r="137" spans="1:7" hidden="1" x14ac:dyDescent="0.3">
      <c r="A137" s="395"/>
      <c r="B137" s="395"/>
      <c r="C137" s="395"/>
      <c r="D137" s="395"/>
      <c r="E137" s="395"/>
      <c r="F137" s="395"/>
      <c r="G137" s="395"/>
    </row>
    <row r="138" spans="1:7" hidden="1" x14ac:dyDescent="0.3">
      <c r="A138" s="217"/>
      <c r="B138" s="217"/>
      <c r="C138" s="217"/>
      <c r="D138" s="217"/>
      <c r="E138" s="217"/>
      <c r="F138" s="217"/>
      <c r="G138" s="217"/>
    </row>
    <row r="139" spans="1:7" hidden="1" x14ac:dyDescent="0.3"/>
    <row r="140" spans="1:7" ht="16.5" hidden="1" customHeight="1" x14ac:dyDescent="0.3">
      <c r="B140" s="217"/>
      <c r="C140" s="217"/>
      <c r="D140" s="217"/>
      <c r="E140" s="217"/>
      <c r="F140" s="217"/>
      <c r="G140" s="217"/>
    </row>
    <row r="141" spans="1:7" hidden="1" x14ac:dyDescent="0.3">
      <c r="A141" s="217"/>
      <c r="B141" s="217"/>
      <c r="C141" s="217"/>
      <c r="D141" s="217"/>
      <c r="E141" s="217"/>
      <c r="F141" s="217"/>
      <c r="G141" s="217"/>
    </row>
    <row r="142" spans="1:7" hidden="1" x14ac:dyDescent="0.3">
      <c r="A142" s="217"/>
      <c r="B142" s="217"/>
      <c r="C142" s="217"/>
      <c r="D142" s="217"/>
      <c r="E142" s="217"/>
      <c r="F142" s="217"/>
      <c r="G142" s="217"/>
    </row>
    <row r="143" spans="1:7" hidden="1" x14ac:dyDescent="0.3">
      <c r="A143" s="217"/>
      <c r="B143" s="217"/>
      <c r="C143" s="217"/>
      <c r="D143" s="217"/>
      <c r="E143" s="217"/>
      <c r="F143" s="217"/>
      <c r="G143" s="217"/>
    </row>
    <row r="144" spans="1:7" hidden="1" x14ac:dyDescent="0.3">
      <c r="A144" s="217"/>
      <c r="B144" s="217"/>
      <c r="C144" s="217"/>
      <c r="D144" s="217"/>
      <c r="E144" s="217"/>
      <c r="F144" s="217"/>
      <c r="G144" s="217"/>
    </row>
    <row r="145" hidden="1" x14ac:dyDescent="0.3"/>
    <row r="146" ht="16.5" hidden="1" customHeight="1" x14ac:dyDescent="0.3"/>
    <row r="147" ht="16.5" hidden="1" customHeight="1" x14ac:dyDescent="0.3"/>
    <row r="148" ht="16.5" hidden="1" customHeight="1" x14ac:dyDescent="0.3"/>
    <row r="149" ht="16.5" hidden="1" customHeight="1" x14ac:dyDescent="0.3"/>
    <row r="150" ht="16.5" hidden="1" customHeight="1" x14ac:dyDescent="0.3"/>
    <row r="151" ht="16.5" hidden="1" customHeight="1" x14ac:dyDescent="0.3"/>
    <row r="152" ht="16.5" hidden="1" customHeight="1" x14ac:dyDescent="0.3"/>
    <row r="153" ht="16.5" hidden="1" customHeight="1" x14ac:dyDescent="0.3"/>
    <row r="154" ht="16.5" hidden="1" customHeight="1" x14ac:dyDescent="0.3"/>
    <row r="155" ht="16.5" hidden="1" customHeight="1" x14ac:dyDescent="0.3"/>
    <row r="156" ht="16.5" hidden="1" customHeight="1" x14ac:dyDescent="0.3"/>
    <row r="157" ht="16.5" hidden="1" customHeight="1" x14ac:dyDescent="0.3"/>
    <row r="158" ht="16.5" hidden="1" customHeight="1" x14ac:dyDescent="0.3"/>
    <row r="159" ht="16.5" hidden="1" customHeight="1" x14ac:dyDescent="0.3"/>
    <row r="160" ht="16.5" hidden="1" customHeight="1" x14ac:dyDescent="0.3"/>
    <row r="161" ht="16.5" hidden="1" customHeight="1" x14ac:dyDescent="0.3"/>
    <row r="162" ht="16.5" hidden="1" customHeight="1" x14ac:dyDescent="0.3"/>
    <row r="163" ht="16.5" hidden="1" customHeight="1" x14ac:dyDescent="0.3"/>
    <row r="164" ht="16.5" hidden="1" customHeight="1" x14ac:dyDescent="0.3"/>
    <row r="165" ht="16.5" hidden="1" customHeight="1" x14ac:dyDescent="0.3"/>
    <row r="166" ht="16.5" hidden="1" customHeight="1" x14ac:dyDescent="0.3"/>
    <row r="167" ht="16.5" hidden="1" customHeight="1" x14ac:dyDescent="0.3"/>
    <row r="168" ht="16.5" hidden="1" customHeight="1" x14ac:dyDescent="0.3"/>
    <row r="169" ht="16.5" hidden="1" customHeight="1" x14ac:dyDescent="0.3"/>
    <row r="170" ht="16.5" hidden="1" customHeight="1" x14ac:dyDescent="0.3"/>
    <row r="171" ht="16.5" hidden="1" customHeight="1" x14ac:dyDescent="0.3"/>
    <row r="172" ht="16.5" hidden="1" customHeight="1" x14ac:dyDescent="0.3"/>
    <row r="173" ht="16.5" hidden="1" customHeight="1" x14ac:dyDescent="0.3"/>
    <row r="174" ht="16.5" hidden="1" customHeight="1" x14ac:dyDescent="0.3"/>
    <row r="175" ht="16.5" hidden="1" customHeight="1" x14ac:dyDescent="0.3"/>
    <row r="176" ht="16.5" hidden="1" customHeight="1" x14ac:dyDescent="0.3"/>
    <row r="177" ht="16.5" hidden="1" customHeight="1" x14ac:dyDescent="0.3"/>
    <row r="178" ht="16.5" hidden="1" customHeight="1" x14ac:dyDescent="0.3"/>
    <row r="179" ht="16.5" hidden="1" customHeight="1" x14ac:dyDescent="0.3"/>
    <row r="180" ht="16.5" hidden="1" customHeight="1" x14ac:dyDescent="0.3"/>
    <row r="181" ht="16.5" hidden="1" customHeight="1" x14ac:dyDescent="0.3"/>
    <row r="182" ht="16.5" hidden="1" customHeight="1" x14ac:dyDescent="0.3"/>
    <row r="183" ht="16.5" hidden="1" customHeight="1" x14ac:dyDescent="0.3"/>
    <row r="184" ht="16.5" hidden="1" customHeight="1" x14ac:dyDescent="0.3"/>
    <row r="185" ht="16.5" hidden="1" customHeight="1" x14ac:dyDescent="0.3"/>
    <row r="186" ht="16.5" hidden="1" customHeight="1" x14ac:dyDescent="0.3"/>
    <row r="187" ht="16.5" hidden="1" customHeight="1" x14ac:dyDescent="0.3"/>
    <row r="188" ht="16.5" hidden="1" customHeight="1" x14ac:dyDescent="0.3"/>
    <row r="189" ht="16.5" hidden="1" customHeight="1" x14ac:dyDescent="0.3"/>
    <row r="190" ht="16.5" hidden="1" customHeight="1" x14ac:dyDescent="0.3"/>
    <row r="191" ht="16.5" hidden="1" customHeight="1" x14ac:dyDescent="0.3"/>
    <row r="192" ht="16.5" hidden="1" customHeight="1" x14ac:dyDescent="0.3"/>
    <row r="193" ht="16.5" hidden="1" customHeight="1" x14ac:dyDescent="0.3"/>
    <row r="194" ht="16.5" hidden="1" customHeight="1" x14ac:dyDescent="0.3"/>
    <row r="195" ht="16.5" hidden="1" customHeight="1" x14ac:dyDescent="0.3"/>
    <row r="196" ht="16.5" hidden="1" customHeight="1" x14ac:dyDescent="0.3"/>
    <row r="197" ht="16.5" hidden="1" customHeight="1" x14ac:dyDescent="0.3"/>
    <row r="198" ht="16.5" hidden="1" customHeight="1" x14ac:dyDescent="0.3"/>
    <row r="199" ht="16.5" hidden="1" customHeight="1" x14ac:dyDescent="0.3"/>
    <row r="200" ht="16.5" hidden="1" customHeight="1" x14ac:dyDescent="0.3"/>
    <row r="201" ht="16.5" hidden="1" customHeight="1" x14ac:dyDescent="0.3"/>
    <row r="202" ht="16.5" hidden="1" customHeight="1" x14ac:dyDescent="0.3"/>
    <row r="203" ht="16.5" hidden="1" customHeight="1" x14ac:dyDescent="0.3"/>
    <row r="204" ht="16.5" hidden="1" customHeight="1" x14ac:dyDescent="0.3"/>
    <row r="205" ht="16.5" hidden="1" customHeight="1" x14ac:dyDescent="0.3"/>
    <row r="206" ht="16.5" hidden="1" customHeight="1" x14ac:dyDescent="0.3"/>
    <row r="207" ht="16.5" hidden="1" customHeight="1" x14ac:dyDescent="0.3"/>
    <row r="208" ht="16.5" hidden="1" customHeight="1" x14ac:dyDescent="0.3"/>
    <row r="209" ht="16.5" hidden="1" customHeight="1" x14ac:dyDescent="0.3"/>
    <row r="210" ht="16.5" hidden="1" customHeight="1" x14ac:dyDescent="0.3"/>
    <row r="211" ht="16.5" hidden="1" customHeight="1" x14ac:dyDescent="0.3"/>
    <row r="212" ht="16.5" hidden="1" customHeight="1" x14ac:dyDescent="0.3"/>
    <row r="213" ht="16.5" hidden="1" customHeight="1" x14ac:dyDescent="0.3"/>
    <row r="214" ht="16.5" hidden="1" customHeight="1" x14ac:dyDescent="0.3"/>
    <row r="215" ht="16.5" hidden="1" customHeight="1" x14ac:dyDescent="0.3"/>
    <row r="216" ht="16.5" hidden="1" customHeight="1" x14ac:dyDescent="0.3"/>
    <row r="217" ht="16.5" hidden="1" customHeight="1" x14ac:dyDescent="0.3"/>
    <row r="218" ht="16.5" hidden="1" customHeight="1" x14ac:dyDescent="0.3"/>
    <row r="219" ht="16.5" hidden="1" customHeight="1" x14ac:dyDescent="0.3"/>
    <row r="220" ht="16.5" hidden="1" customHeight="1" x14ac:dyDescent="0.3"/>
    <row r="221" ht="16.5" hidden="1" customHeight="1" x14ac:dyDescent="0.3"/>
    <row r="222" ht="16.5" hidden="1" customHeight="1" x14ac:dyDescent="0.3"/>
    <row r="223" ht="16.5" hidden="1" customHeight="1" x14ac:dyDescent="0.3"/>
    <row r="224" ht="16.5" hidden="1" customHeight="1" x14ac:dyDescent="0.3"/>
    <row r="225" ht="16.5" hidden="1" customHeight="1" x14ac:dyDescent="0.3"/>
    <row r="226" ht="16.5" hidden="1" customHeight="1" x14ac:dyDescent="0.3"/>
    <row r="227" ht="16.5" hidden="1" customHeight="1" x14ac:dyDescent="0.3"/>
    <row r="228" ht="16.5" hidden="1" customHeight="1" x14ac:dyDescent="0.3"/>
    <row r="229" ht="16.5" hidden="1" customHeight="1" x14ac:dyDescent="0.3"/>
    <row r="230" ht="16.5" hidden="1" customHeight="1" x14ac:dyDescent="0.3"/>
    <row r="231" ht="16.5" hidden="1" customHeight="1" x14ac:dyDescent="0.3"/>
    <row r="232" ht="16.5" hidden="1" customHeight="1" x14ac:dyDescent="0.3"/>
    <row r="233" ht="16.5" hidden="1" customHeight="1" x14ac:dyDescent="0.3"/>
    <row r="234" ht="16.5" hidden="1" customHeight="1" x14ac:dyDescent="0.3"/>
    <row r="235" ht="16.5" hidden="1" customHeight="1" x14ac:dyDescent="0.3"/>
    <row r="236" ht="16.5" hidden="1" customHeight="1" x14ac:dyDescent="0.3"/>
    <row r="237" ht="16.5" hidden="1" customHeight="1" x14ac:dyDescent="0.3"/>
    <row r="238" ht="16.5" hidden="1" customHeight="1" x14ac:dyDescent="0.3"/>
    <row r="239" ht="16.5" hidden="1" customHeight="1" x14ac:dyDescent="0.3"/>
    <row r="240" ht="16.5" hidden="1" customHeight="1" x14ac:dyDescent="0.3"/>
    <row r="241" ht="16.5" hidden="1" customHeight="1" x14ac:dyDescent="0.3"/>
    <row r="242" ht="16.5" hidden="1" customHeight="1" x14ac:dyDescent="0.3"/>
    <row r="243" ht="16.5" hidden="1" customHeight="1" x14ac:dyDescent="0.3"/>
    <row r="244" ht="16.5" hidden="1" customHeight="1" x14ac:dyDescent="0.3"/>
    <row r="245" ht="16.5" hidden="1" customHeight="1" x14ac:dyDescent="0.3"/>
    <row r="246" ht="16.5" hidden="1" customHeight="1" x14ac:dyDescent="0.3"/>
    <row r="247" ht="16.5" hidden="1" customHeight="1" x14ac:dyDescent="0.3"/>
    <row r="248" ht="16.5" hidden="1" customHeight="1" x14ac:dyDescent="0.3"/>
    <row r="249" ht="16.5" hidden="1" customHeight="1" x14ac:dyDescent="0.3"/>
    <row r="250" ht="16.5" hidden="1" customHeight="1" x14ac:dyDescent="0.3"/>
    <row r="251" ht="16.5" hidden="1" customHeight="1" x14ac:dyDescent="0.3"/>
    <row r="252" ht="16.5" hidden="1" customHeight="1" x14ac:dyDescent="0.3"/>
    <row r="253" ht="16.5" hidden="1" customHeight="1" x14ac:dyDescent="0.3"/>
    <row r="254" ht="16.5" hidden="1" customHeight="1" x14ac:dyDescent="0.3"/>
    <row r="255" ht="16.5" hidden="1" customHeight="1" x14ac:dyDescent="0.3"/>
    <row r="256" ht="16.5" hidden="1" customHeight="1" x14ac:dyDescent="0.3"/>
    <row r="257" ht="16.5" hidden="1" customHeight="1" x14ac:dyDescent="0.3"/>
    <row r="258" ht="16.5" hidden="1" customHeight="1" x14ac:dyDescent="0.3"/>
    <row r="259" ht="16.5" hidden="1" customHeight="1" x14ac:dyDescent="0.3"/>
    <row r="260" ht="16.5" hidden="1" customHeight="1" x14ac:dyDescent="0.3"/>
    <row r="261" ht="16.5" hidden="1" customHeight="1" x14ac:dyDescent="0.3"/>
    <row r="262" ht="16.5" hidden="1" customHeight="1" x14ac:dyDescent="0.3"/>
    <row r="263" ht="16.5" hidden="1" customHeight="1" x14ac:dyDescent="0.3"/>
    <row r="264" ht="16.5" hidden="1" customHeight="1" x14ac:dyDescent="0.3"/>
  </sheetData>
  <sheetProtection password="C66B" sheet="1" objects="1" scenarios="1"/>
  <mergeCells count="45">
    <mergeCell ref="A34:C34"/>
    <mergeCell ref="E14:H14"/>
    <mergeCell ref="B14:D14"/>
    <mergeCell ref="B17:D17"/>
    <mergeCell ref="E20:H20"/>
    <mergeCell ref="B20:D20"/>
    <mergeCell ref="B19:D19"/>
    <mergeCell ref="A1:H1"/>
    <mergeCell ref="A3:H5"/>
    <mergeCell ref="A7:H7"/>
    <mergeCell ref="A15:A17"/>
    <mergeCell ref="A130:G137"/>
    <mergeCell ref="E19:H19"/>
    <mergeCell ref="B30:D30"/>
    <mergeCell ref="B32:D32"/>
    <mergeCell ref="E32:H32"/>
    <mergeCell ref="E30:H30"/>
    <mergeCell ref="E28:H28"/>
    <mergeCell ref="E27:H27"/>
    <mergeCell ref="E26:H26"/>
    <mergeCell ref="E25:H25"/>
    <mergeCell ref="E23:H23"/>
    <mergeCell ref="E22:H22"/>
    <mergeCell ref="A8:H12"/>
    <mergeCell ref="A97:G102"/>
    <mergeCell ref="B25:D25"/>
    <mergeCell ref="B26:D26"/>
    <mergeCell ref="B27:D27"/>
    <mergeCell ref="B28:D28"/>
    <mergeCell ref="B22:D22"/>
    <mergeCell ref="B23:D23"/>
    <mergeCell ref="E17:H17"/>
    <mergeCell ref="E16:H16"/>
    <mergeCell ref="E15:H15"/>
    <mergeCell ref="B15:D15"/>
    <mergeCell ref="B16:D16"/>
    <mergeCell ref="A19:A20"/>
    <mergeCell ref="A22:A23"/>
    <mergeCell ref="A25:A28"/>
    <mergeCell ref="A35:H43"/>
    <mergeCell ref="A45:B45"/>
    <mergeCell ref="A46:H50"/>
    <mergeCell ref="A106:G115"/>
    <mergeCell ref="A117:G128"/>
    <mergeCell ref="A68:H71"/>
  </mergeCells>
  <pageMargins left="0.7" right="0.7" top="1" bottom="0.90052083333333299" header="0.3" footer="0.3"/>
  <pageSetup scale="90" orientation="portrait" r:id="rId1"/>
  <headerFooter>
    <oddHeader>&amp;L&amp;G&amp;C&amp;"Calibri,Bold"Performance Improvement Calculator:
GETTING STARTED&amp;R&amp;G</oddHeader>
    <oddFooter>&amp;L&amp;8
For more information on the Performance Improvement Calculator, please contact Anna Blasco at the National Alliance to End Homelessness: ablasco@naeh.org or Megan Kurteff Schatz of Focus Strategies: megan@focusstrategies.net. 
&amp;R&amp;8Page &amp;P of &amp;N</oddFooter>
  </headerFooter>
  <rowBreaks count="2" manualBreakCount="2">
    <brk id="33" max="16383" man="1"/>
    <brk id="128" max="6"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H267"/>
  <sheetViews>
    <sheetView showGridLines="0" view="pageLayout" zoomScaleNormal="100" zoomScaleSheetLayoutView="100" workbookViewId="0">
      <selection activeCell="D5" sqref="D5:H5"/>
    </sheetView>
  </sheetViews>
  <sheetFormatPr defaultColWidth="0" defaultRowHeight="16.5" customHeight="1" zeroHeight="1" x14ac:dyDescent="0.3"/>
  <cols>
    <col min="1" max="7" width="9.796875" style="215" customWidth="1"/>
    <col min="8" max="8" width="8.796875" style="215" hidden="1" customWidth="1"/>
    <col min="9" max="16384" width="8.796875" style="215" hidden="1"/>
  </cols>
  <sheetData>
    <row r="1" spans="1:8" ht="16.5" customHeight="1" x14ac:dyDescent="0.3">
      <c r="A1" s="216" t="s">
        <v>233</v>
      </c>
    </row>
    <row r="2" spans="1:8" ht="16.5" customHeight="1" x14ac:dyDescent="0.3">
      <c r="A2" s="395" t="s">
        <v>234</v>
      </c>
      <c r="B2" s="395"/>
      <c r="C2" s="395"/>
      <c r="D2" s="395"/>
      <c r="E2" s="395"/>
      <c r="F2" s="395"/>
      <c r="G2" s="395"/>
      <c r="H2" s="395"/>
    </row>
    <row r="3" spans="1:8" ht="16.5" customHeight="1" x14ac:dyDescent="0.3">
      <c r="A3" s="395"/>
      <c r="B3" s="395"/>
      <c r="C3" s="395"/>
      <c r="D3" s="395"/>
      <c r="E3" s="395"/>
      <c r="F3" s="395"/>
      <c r="G3" s="395"/>
      <c r="H3" s="395"/>
    </row>
    <row r="4" spans="1:8" ht="16.5" customHeight="1" x14ac:dyDescent="0.3">
      <c r="A4" s="395"/>
      <c r="B4" s="395"/>
      <c r="C4" s="395"/>
      <c r="D4" s="395"/>
      <c r="E4" s="395"/>
      <c r="F4" s="395"/>
      <c r="G4" s="395"/>
      <c r="H4" s="395"/>
    </row>
    <row r="5" spans="1:8" ht="111" customHeight="1" x14ac:dyDescent="0.3">
      <c r="A5" s="218">
        <v>1</v>
      </c>
      <c r="B5" s="219" t="s">
        <v>88</v>
      </c>
      <c r="D5" s="395" t="s">
        <v>282</v>
      </c>
      <c r="E5" s="395"/>
      <c r="F5" s="395"/>
      <c r="G5" s="395"/>
      <c r="H5" s="395"/>
    </row>
    <row r="6" spans="1:8" ht="134.25" customHeight="1" x14ac:dyDescent="0.3">
      <c r="A6" s="218">
        <v>2</v>
      </c>
      <c r="B6" s="219" t="s">
        <v>97</v>
      </c>
      <c r="D6" s="395" t="s">
        <v>240</v>
      </c>
      <c r="E6" s="395"/>
      <c r="F6" s="395"/>
      <c r="G6" s="395"/>
      <c r="H6" s="395"/>
    </row>
    <row r="7" spans="1:8" ht="66.75" customHeight="1" x14ac:dyDescent="0.3">
      <c r="A7" s="218">
        <v>3</v>
      </c>
      <c r="B7" s="219" t="s">
        <v>98</v>
      </c>
      <c r="D7" s="395" t="s">
        <v>283</v>
      </c>
      <c r="E7" s="395"/>
      <c r="F7" s="395"/>
      <c r="G7" s="395"/>
      <c r="H7" s="395"/>
    </row>
    <row r="8" spans="1:8" ht="16.5" customHeight="1" x14ac:dyDescent="0.3">
      <c r="A8" s="218"/>
      <c r="B8" s="219"/>
      <c r="D8" s="326"/>
      <c r="E8" s="326"/>
      <c r="F8" s="326"/>
      <c r="G8" s="326"/>
      <c r="H8" s="326"/>
    </row>
    <row r="9" spans="1:8" ht="16.5" customHeight="1" x14ac:dyDescent="0.3">
      <c r="A9" s="419" t="s">
        <v>218</v>
      </c>
      <c r="B9" s="419"/>
      <c r="C9" s="419"/>
      <c r="D9" s="419"/>
      <c r="E9" s="419"/>
      <c r="F9" s="419"/>
      <c r="G9" s="419"/>
    </row>
    <row r="10" spans="1:8" ht="16.5" customHeight="1" x14ac:dyDescent="0.3">
      <c r="A10" s="395" t="s">
        <v>345</v>
      </c>
      <c r="B10" s="395"/>
      <c r="C10" s="395"/>
      <c r="D10" s="395"/>
      <c r="E10" s="395"/>
      <c r="F10" s="395"/>
      <c r="G10" s="395"/>
    </row>
    <row r="11" spans="1:8" ht="37.5" customHeight="1" x14ac:dyDescent="0.3">
      <c r="A11" s="395"/>
      <c r="B11" s="395"/>
      <c r="C11" s="395"/>
      <c r="D11" s="395"/>
      <c r="E11" s="395"/>
      <c r="F11" s="395"/>
      <c r="G11" s="395"/>
    </row>
    <row r="12" spans="1:8" ht="16.5" customHeight="1" x14ac:dyDescent="0.3">
      <c r="A12" s="395"/>
      <c r="B12" s="395"/>
      <c r="C12" s="395"/>
      <c r="D12" s="395"/>
      <c r="E12" s="395"/>
      <c r="F12" s="395"/>
      <c r="G12" s="395"/>
    </row>
    <row r="13" spans="1:8" x14ac:dyDescent="0.3">
      <c r="A13" s="395"/>
      <c r="B13" s="395"/>
      <c r="C13" s="395"/>
      <c r="D13" s="395"/>
      <c r="E13" s="395"/>
      <c r="F13" s="395"/>
      <c r="G13" s="395"/>
    </row>
    <row r="14" spans="1:8" ht="28.5" customHeight="1" x14ac:dyDescent="0.3">
      <c r="A14" s="395"/>
      <c r="B14" s="395"/>
      <c r="C14" s="395"/>
      <c r="D14" s="395"/>
      <c r="E14" s="395"/>
      <c r="F14" s="395"/>
      <c r="G14" s="395"/>
    </row>
    <row r="15" spans="1:8" ht="16.5" customHeight="1" x14ac:dyDescent="0.3">
      <c r="A15" s="330"/>
      <c r="B15" s="330"/>
      <c r="C15" s="330"/>
      <c r="D15" s="330"/>
      <c r="E15" s="330"/>
      <c r="F15" s="330"/>
      <c r="G15" s="330"/>
    </row>
    <row r="16" spans="1:8" ht="16.5" customHeight="1" x14ac:dyDescent="0.3">
      <c r="A16" s="439" t="s">
        <v>219</v>
      </c>
      <c r="B16" s="439"/>
      <c r="C16" s="439"/>
      <c r="D16" s="439"/>
      <c r="E16" s="439"/>
      <c r="F16" s="439"/>
      <c r="G16" s="439"/>
    </row>
    <row r="17" spans="1:8" ht="16.5" customHeight="1" x14ac:dyDescent="0.3">
      <c r="A17" s="395" t="s">
        <v>284</v>
      </c>
      <c r="B17" s="395"/>
      <c r="C17" s="395"/>
      <c r="D17" s="395"/>
      <c r="E17" s="395"/>
      <c r="F17" s="395"/>
      <c r="G17" s="395"/>
    </row>
    <row r="18" spans="1:8" ht="37.5" customHeight="1" x14ac:dyDescent="0.3">
      <c r="A18" s="395"/>
      <c r="B18" s="395"/>
      <c r="C18" s="395"/>
      <c r="D18" s="395"/>
      <c r="E18" s="395"/>
      <c r="F18" s="395"/>
      <c r="G18" s="395"/>
    </row>
    <row r="19" spans="1:8" ht="16.5" customHeight="1" x14ac:dyDescent="0.3"/>
    <row r="20" spans="1:8" ht="29.25" customHeight="1" x14ac:dyDescent="0.3">
      <c r="A20" s="439" t="s">
        <v>279</v>
      </c>
      <c r="B20" s="439"/>
      <c r="C20" s="439"/>
      <c r="D20" s="439"/>
      <c r="E20" s="439"/>
      <c r="F20" s="439"/>
      <c r="G20" s="439"/>
      <c r="H20" s="322"/>
    </row>
    <row r="21" spans="1:8" ht="9" customHeight="1" x14ac:dyDescent="0.3">
      <c r="A21" s="395" t="s">
        <v>346</v>
      </c>
      <c r="B21" s="395"/>
      <c r="C21" s="395"/>
      <c r="D21" s="395"/>
      <c r="E21" s="395"/>
      <c r="F21" s="395"/>
      <c r="G21" s="395"/>
    </row>
    <row r="22" spans="1:8" ht="11.25" customHeight="1" x14ac:dyDescent="0.3">
      <c r="A22" s="395"/>
      <c r="B22" s="395"/>
      <c r="C22" s="395"/>
      <c r="D22" s="395"/>
      <c r="E22" s="395"/>
      <c r="F22" s="395"/>
      <c r="G22" s="395"/>
    </row>
    <row r="23" spans="1:8" ht="9" customHeight="1" x14ac:dyDescent="0.3">
      <c r="A23" s="395"/>
      <c r="B23" s="395"/>
      <c r="C23" s="395"/>
      <c r="D23" s="395"/>
      <c r="E23" s="395"/>
      <c r="F23" s="395"/>
      <c r="G23" s="395"/>
    </row>
    <row r="24" spans="1:8" ht="9.75" customHeight="1" x14ac:dyDescent="0.3">
      <c r="A24" s="395"/>
      <c r="B24" s="395"/>
      <c r="C24" s="395"/>
      <c r="D24" s="395"/>
      <c r="E24" s="395"/>
      <c r="F24" s="395"/>
      <c r="G24" s="395"/>
    </row>
    <row r="25" spans="1:8" ht="27.75" customHeight="1" x14ac:dyDescent="0.3">
      <c r="A25" s="395"/>
      <c r="B25" s="395"/>
      <c r="C25" s="395"/>
      <c r="D25" s="395"/>
      <c r="E25" s="395"/>
      <c r="F25" s="395"/>
      <c r="G25" s="395"/>
    </row>
    <row r="26" spans="1:8" ht="27.75" customHeight="1" x14ac:dyDescent="0.3">
      <c r="A26" s="395"/>
      <c r="B26" s="395"/>
      <c r="C26" s="395"/>
      <c r="D26" s="395"/>
      <c r="E26" s="395"/>
      <c r="F26" s="395"/>
      <c r="G26" s="395"/>
    </row>
    <row r="27" spans="1:8" ht="15" customHeight="1" x14ac:dyDescent="0.3">
      <c r="A27" s="388"/>
      <c r="B27" s="388"/>
      <c r="C27" s="388"/>
      <c r="D27" s="388"/>
      <c r="E27" s="388"/>
      <c r="F27" s="388"/>
      <c r="G27" s="388"/>
    </row>
    <row r="28" spans="1:8" ht="20.25" customHeight="1" x14ac:dyDescent="0.3">
      <c r="A28" s="419" t="s">
        <v>285</v>
      </c>
      <c r="B28" s="419"/>
      <c r="C28" s="419"/>
      <c r="D28" s="419"/>
      <c r="E28" s="419"/>
      <c r="F28" s="419"/>
      <c r="G28" s="419"/>
    </row>
    <row r="29" spans="1:8" ht="19.5" customHeight="1" x14ac:dyDescent="0.3">
      <c r="A29" s="395" t="s">
        <v>347</v>
      </c>
      <c r="B29" s="395"/>
      <c r="C29" s="395"/>
      <c r="D29" s="395"/>
      <c r="E29" s="395"/>
      <c r="F29" s="395"/>
      <c r="G29" s="395"/>
    </row>
    <row r="30" spans="1:8" x14ac:dyDescent="0.3">
      <c r="A30" s="395"/>
      <c r="B30" s="395"/>
      <c r="C30" s="395"/>
      <c r="D30" s="395"/>
      <c r="E30" s="395"/>
      <c r="F30" s="395"/>
      <c r="G30" s="395"/>
    </row>
    <row r="31" spans="1:8" x14ac:dyDescent="0.3">
      <c r="A31" s="395"/>
      <c r="B31" s="395"/>
      <c r="C31" s="395"/>
      <c r="D31" s="395"/>
      <c r="E31" s="395"/>
      <c r="F31" s="395"/>
      <c r="G31" s="395"/>
    </row>
    <row r="32" spans="1:8" x14ac:dyDescent="0.3">
      <c r="A32" s="395"/>
      <c r="B32" s="395"/>
      <c r="C32" s="395"/>
      <c r="D32" s="395"/>
      <c r="E32" s="395"/>
      <c r="F32" s="395"/>
      <c r="G32" s="395"/>
    </row>
    <row r="33" spans="1:8" x14ac:dyDescent="0.3">
      <c r="A33" s="395"/>
      <c r="B33" s="395"/>
      <c r="C33" s="395"/>
      <c r="D33" s="395"/>
      <c r="E33" s="395"/>
      <c r="F33" s="395"/>
      <c r="G33" s="395"/>
    </row>
    <row r="34" spans="1:8" ht="57.75" customHeight="1" x14ac:dyDescent="0.3">
      <c r="A34" s="323"/>
      <c r="B34" s="395" t="s">
        <v>144</v>
      </c>
      <c r="C34" s="395"/>
      <c r="D34" s="395"/>
      <c r="E34" s="395"/>
      <c r="F34" s="395"/>
      <c r="G34" s="395"/>
      <c r="H34" s="323"/>
    </row>
    <row r="35" spans="1:8" ht="284.25" customHeight="1" x14ac:dyDescent="0.3">
      <c r="B35" s="395" t="s">
        <v>286</v>
      </c>
      <c r="C35" s="395"/>
      <c r="D35" s="395"/>
      <c r="E35" s="395"/>
      <c r="F35" s="395"/>
      <c r="G35" s="395"/>
    </row>
    <row r="36" spans="1:8" ht="24" customHeight="1" x14ac:dyDescent="0.3">
      <c r="B36" s="395" t="s">
        <v>348</v>
      </c>
      <c r="C36" s="395"/>
      <c r="D36" s="395"/>
      <c r="E36" s="395"/>
      <c r="F36" s="395"/>
      <c r="G36" s="395"/>
    </row>
    <row r="37" spans="1:8" x14ac:dyDescent="0.3">
      <c r="B37" s="395"/>
      <c r="C37" s="395"/>
      <c r="D37" s="395"/>
      <c r="E37" s="395"/>
      <c r="F37" s="395"/>
      <c r="G37" s="395"/>
    </row>
    <row r="38" spans="1:8" ht="18.75" customHeight="1" x14ac:dyDescent="0.3">
      <c r="B38" s="395"/>
      <c r="C38" s="395"/>
      <c r="D38" s="395"/>
      <c r="E38" s="395"/>
      <c r="F38" s="395"/>
      <c r="G38" s="395"/>
    </row>
    <row r="39" spans="1:8" ht="18.75" customHeight="1" x14ac:dyDescent="0.3">
      <c r="B39" s="378"/>
      <c r="C39" s="378"/>
      <c r="D39" s="378"/>
      <c r="E39" s="378"/>
      <c r="F39" s="378"/>
      <c r="G39" s="378"/>
    </row>
    <row r="40" spans="1:8" ht="18.75" customHeight="1" x14ac:dyDescent="0.3">
      <c r="A40" s="439" t="s">
        <v>288</v>
      </c>
      <c r="B40" s="439"/>
      <c r="C40" s="439"/>
      <c r="D40" s="439"/>
      <c r="E40" s="439"/>
      <c r="F40" s="439"/>
      <c r="G40" s="439"/>
    </row>
    <row r="41" spans="1:8" ht="18.75" customHeight="1" x14ac:dyDescent="0.3">
      <c r="A41" s="439"/>
      <c r="B41" s="439"/>
      <c r="C41" s="439"/>
      <c r="D41" s="439"/>
      <c r="E41" s="439"/>
      <c r="F41" s="439"/>
      <c r="G41" s="439"/>
    </row>
    <row r="42" spans="1:8" ht="18.75" customHeight="1" x14ac:dyDescent="0.3">
      <c r="A42" s="395" t="s">
        <v>349</v>
      </c>
      <c r="B42" s="395"/>
      <c r="C42" s="395"/>
      <c r="D42" s="395"/>
      <c r="E42" s="395"/>
      <c r="F42" s="395"/>
      <c r="G42" s="395"/>
    </row>
    <row r="43" spans="1:8" ht="18.75" customHeight="1" x14ac:dyDescent="0.3">
      <c r="A43" s="395"/>
      <c r="B43" s="395"/>
      <c r="C43" s="395"/>
      <c r="D43" s="395"/>
      <c r="E43" s="395"/>
      <c r="F43" s="395"/>
      <c r="G43" s="395"/>
    </row>
    <row r="44" spans="1:8" ht="18.75" customHeight="1" x14ac:dyDescent="0.3">
      <c r="A44" s="395"/>
      <c r="B44" s="395"/>
      <c r="C44" s="395"/>
      <c r="D44" s="395"/>
      <c r="E44" s="395"/>
      <c r="F44" s="395"/>
      <c r="G44" s="395"/>
    </row>
    <row r="45" spans="1:8" ht="18.75" customHeight="1" x14ac:dyDescent="0.3">
      <c r="A45" s="395"/>
      <c r="B45" s="395"/>
      <c r="C45" s="395"/>
      <c r="D45" s="395"/>
      <c r="E45" s="395"/>
      <c r="F45" s="395"/>
      <c r="G45" s="395"/>
    </row>
    <row r="46" spans="1:8" ht="18.75" customHeight="1" x14ac:dyDescent="0.3">
      <c r="A46" s="395"/>
      <c r="B46" s="395"/>
      <c r="C46" s="395"/>
      <c r="D46" s="395"/>
      <c r="E46" s="395"/>
      <c r="F46" s="395"/>
      <c r="G46" s="395"/>
    </row>
    <row r="47" spans="1:8" ht="18.75" customHeight="1" x14ac:dyDescent="0.3">
      <c r="A47" s="395"/>
      <c r="B47" s="395"/>
      <c r="C47" s="395"/>
      <c r="D47" s="395"/>
      <c r="E47" s="395"/>
      <c r="F47" s="395"/>
      <c r="G47" s="395"/>
    </row>
    <row r="48" spans="1:8" ht="18.75" customHeight="1" x14ac:dyDescent="0.3">
      <c r="B48" s="388"/>
      <c r="C48" s="388"/>
      <c r="D48" s="388"/>
      <c r="E48" s="388"/>
      <c r="F48" s="388"/>
      <c r="G48" s="388"/>
    </row>
    <row r="49" spans="1:7" ht="18.75" customHeight="1" x14ac:dyDescent="0.3">
      <c r="A49" s="439" t="s">
        <v>289</v>
      </c>
      <c r="B49" s="439"/>
      <c r="C49" s="439"/>
      <c r="D49" s="439"/>
      <c r="E49" s="439"/>
      <c r="F49" s="439"/>
      <c r="G49" s="439"/>
    </row>
    <row r="50" spans="1:7" ht="18.75" customHeight="1" x14ac:dyDescent="0.3">
      <c r="A50" s="439"/>
      <c r="B50" s="439"/>
      <c r="C50" s="439"/>
      <c r="D50" s="439"/>
      <c r="E50" s="439"/>
      <c r="F50" s="439"/>
      <c r="G50" s="439"/>
    </row>
    <row r="51" spans="1:7" ht="18.75" customHeight="1" x14ac:dyDescent="0.3">
      <c r="A51" s="395" t="s">
        <v>350</v>
      </c>
      <c r="B51" s="395"/>
      <c r="C51" s="395"/>
      <c r="D51" s="395"/>
      <c r="E51" s="395"/>
      <c r="F51" s="395"/>
      <c r="G51" s="395"/>
    </row>
    <row r="52" spans="1:7" ht="18.75" customHeight="1" x14ac:dyDescent="0.3">
      <c r="A52" s="395"/>
      <c r="B52" s="395"/>
      <c r="C52" s="395"/>
      <c r="D52" s="395"/>
      <c r="E52" s="395"/>
      <c r="F52" s="395"/>
      <c r="G52" s="395"/>
    </row>
    <row r="53" spans="1:7" ht="18.75" customHeight="1" x14ac:dyDescent="0.3">
      <c r="A53" s="395"/>
      <c r="B53" s="395"/>
      <c r="C53" s="395"/>
      <c r="D53" s="395"/>
      <c r="E53" s="395"/>
      <c r="F53" s="395"/>
      <c r="G53" s="395"/>
    </row>
    <row r="54" spans="1:7" ht="18.75" customHeight="1" x14ac:dyDescent="0.3">
      <c r="A54" s="395"/>
      <c r="B54" s="395"/>
      <c r="C54" s="395"/>
      <c r="D54" s="395"/>
      <c r="E54" s="395"/>
      <c r="F54" s="395"/>
      <c r="G54" s="395"/>
    </row>
    <row r="55" spans="1:7" ht="18.75" customHeight="1" x14ac:dyDescent="0.3">
      <c r="A55" s="395"/>
      <c r="B55" s="395"/>
      <c r="C55" s="395"/>
      <c r="D55" s="395"/>
      <c r="E55" s="395"/>
      <c r="F55" s="395"/>
      <c r="G55" s="395"/>
    </row>
    <row r="56" spans="1:7" ht="36.75" customHeight="1" x14ac:dyDescent="0.3">
      <c r="A56" s="395"/>
      <c r="B56" s="395"/>
      <c r="C56" s="395"/>
      <c r="D56" s="395"/>
      <c r="E56" s="395"/>
      <c r="F56" s="395"/>
      <c r="G56" s="395"/>
    </row>
    <row r="57" spans="1:7" x14ac:dyDescent="0.3"/>
    <row r="58" spans="1:7" x14ac:dyDescent="0.3">
      <c r="A58" s="419" t="s">
        <v>290</v>
      </c>
      <c r="B58" s="419"/>
      <c r="C58" s="419"/>
      <c r="D58" s="419"/>
      <c r="E58" s="419"/>
      <c r="F58" s="419"/>
      <c r="G58" s="419"/>
    </row>
    <row r="59" spans="1:7" x14ac:dyDescent="0.3">
      <c r="A59" s="395" t="s">
        <v>351</v>
      </c>
      <c r="B59" s="395"/>
      <c r="C59" s="395"/>
      <c r="D59" s="395"/>
      <c r="E59" s="395"/>
      <c r="F59" s="395"/>
      <c r="G59" s="395"/>
    </row>
    <row r="60" spans="1:7" x14ac:dyDescent="0.3">
      <c r="A60" s="395"/>
      <c r="B60" s="395"/>
      <c r="C60" s="395"/>
      <c r="D60" s="395"/>
      <c r="E60" s="395"/>
      <c r="F60" s="395"/>
      <c r="G60" s="395"/>
    </row>
    <row r="61" spans="1:7" x14ac:dyDescent="0.3">
      <c r="A61" s="395"/>
      <c r="B61" s="395"/>
      <c r="C61" s="395"/>
      <c r="D61" s="395"/>
      <c r="E61" s="395"/>
      <c r="F61" s="395"/>
      <c r="G61" s="395"/>
    </row>
    <row r="62" spans="1:7" x14ac:dyDescent="0.3">
      <c r="A62" s="395"/>
      <c r="B62" s="395"/>
      <c r="C62" s="395"/>
      <c r="D62" s="395"/>
      <c r="E62" s="395"/>
      <c r="F62" s="395"/>
      <c r="G62" s="395"/>
    </row>
    <row r="63" spans="1:7" x14ac:dyDescent="0.3">
      <c r="A63" s="395"/>
      <c r="B63" s="395"/>
      <c r="C63" s="395"/>
      <c r="D63" s="395"/>
      <c r="E63" s="395"/>
      <c r="F63" s="395"/>
      <c r="G63" s="395"/>
    </row>
    <row r="64" spans="1:7" x14ac:dyDescent="0.3">
      <c r="A64" s="395"/>
      <c r="B64" s="395"/>
      <c r="C64" s="395"/>
      <c r="D64" s="395"/>
      <c r="E64" s="395"/>
      <c r="F64" s="395"/>
      <c r="G64" s="395"/>
    </row>
    <row r="65" spans="1:7" x14ac:dyDescent="0.3">
      <c r="A65" s="395"/>
      <c r="B65" s="395"/>
      <c r="C65" s="395"/>
      <c r="D65" s="395"/>
      <c r="E65" s="395"/>
      <c r="F65" s="395"/>
      <c r="G65" s="395"/>
    </row>
    <row r="66" spans="1:7" ht="15.75" customHeight="1" x14ac:dyDescent="0.3">
      <c r="A66" s="395"/>
      <c r="B66" s="395"/>
      <c r="C66" s="395"/>
      <c r="D66" s="395"/>
      <c r="E66" s="395"/>
      <c r="F66" s="395"/>
      <c r="G66" s="395"/>
    </row>
    <row r="67" spans="1:7" x14ac:dyDescent="0.3">
      <c r="A67" s="395"/>
      <c r="B67" s="395"/>
      <c r="C67" s="395"/>
      <c r="D67" s="395"/>
      <c r="E67" s="395"/>
      <c r="F67" s="395"/>
      <c r="G67" s="395"/>
    </row>
    <row r="68" spans="1:7" x14ac:dyDescent="0.3">
      <c r="A68" s="395"/>
      <c r="B68" s="395"/>
      <c r="C68" s="395"/>
      <c r="D68" s="395"/>
      <c r="E68" s="395"/>
      <c r="F68" s="395"/>
      <c r="G68" s="395"/>
    </row>
    <row r="69" spans="1:7" x14ac:dyDescent="0.3">
      <c r="A69" s="395"/>
      <c r="B69" s="395"/>
      <c r="C69" s="395"/>
      <c r="D69" s="395"/>
      <c r="E69" s="395"/>
      <c r="F69" s="395"/>
      <c r="G69" s="395"/>
    </row>
    <row r="70" spans="1:7" x14ac:dyDescent="0.3"/>
    <row r="71" spans="1:7" x14ac:dyDescent="0.3">
      <c r="A71" s="419" t="s">
        <v>291</v>
      </c>
      <c r="B71" s="419"/>
      <c r="C71" s="419"/>
      <c r="D71" s="419"/>
      <c r="E71" s="419"/>
      <c r="F71" s="419"/>
      <c r="G71" s="419"/>
    </row>
    <row r="72" spans="1:7" x14ac:dyDescent="0.3">
      <c r="A72" s="395" t="s">
        <v>287</v>
      </c>
      <c r="B72" s="395"/>
      <c r="C72" s="395"/>
      <c r="D72" s="395"/>
      <c r="E72" s="395"/>
      <c r="F72" s="395"/>
      <c r="G72" s="395"/>
    </row>
    <row r="73" spans="1:7" ht="15.75" customHeight="1" x14ac:dyDescent="0.3">
      <c r="A73" s="395"/>
      <c r="B73" s="395"/>
      <c r="C73" s="395"/>
      <c r="D73" s="395"/>
      <c r="E73" s="395"/>
      <c r="F73" s="395"/>
      <c r="G73" s="395"/>
    </row>
    <row r="74" spans="1:7" x14ac:dyDescent="0.3">
      <c r="A74" s="395"/>
      <c r="B74" s="395"/>
      <c r="C74" s="395"/>
      <c r="D74" s="395"/>
      <c r="E74" s="395"/>
      <c r="F74" s="395"/>
      <c r="G74" s="395"/>
    </row>
    <row r="75" spans="1:7" ht="16.5" customHeight="1" x14ac:dyDescent="0.3">
      <c r="A75" s="395"/>
      <c r="B75" s="395"/>
      <c r="C75" s="395"/>
      <c r="D75" s="395"/>
      <c r="E75" s="395"/>
      <c r="F75" s="395"/>
      <c r="G75" s="395"/>
    </row>
    <row r="76" spans="1:7" ht="14.25" customHeight="1" x14ac:dyDescent="0.3">
      <c r="A76" s="395"/>
      <c r="B76" s="395"/>
      <c r="C76" s="395"/>
      <c r="D76" s="395"/>
      <c r="E76" s="395"/>
      <c r="F76" s="395"/>
      <c r="G76" s="395"/>
    </row>
    <row r="77" spans="1:7" ht="14.25" customHeight="1" x14ac:dyDescent="0.3">
      <c r="A77" s="395"/>
      <c r="B77" s="395"/>
      <c r="C77" s="395"/>
      <c r="D77" s="395"/>
      <c r="E77" s="395"/>
      <c r="F77" s="395"/>
      <c r="G77" s="395"/>
    </row>
    <row r="78" spans="1:7" ht="14.25" customHeight="1" x14ac:dyDescent="0.3">
      <c r="A78" s="395"/>
      <c r="B78" s="395"/>
      <c r="C78" s="395"/>
      <c r="D78" s="395"/>
      <c r="E78" s="395"/>
      <c r="F78" s="395"/>
      <c r="G78" s="395"/>
    </row>
    <row r="79" spans="1:7" ht="14.25" customHeight="1" x14ac:dyDescent="0.3">
      <c r="A79" s="395"/>
      <c r="B79" s="395"/>
      <c r="C79" s="395"/>
      <c r="D79" s="395"/>
      <c r="E79" s="395"/>
      <c r="F79" s="395"/>
      <c r="G79" s="395"/>
    </row>
    <row r="80" spans="1:7" ht="14.25" customHeight="1" x14ac:dyDescent="0.3">
      <c r="A80" s="395"/>
      <c r="B80" s="395"/>
      <c r="C80" s="395"/>
      <c r="D80" s="395"/>
      <c r="E80" s="395"/>
      <c r="F80" s="395"/>
      <c r="G80" s="395"/>
    </row>
    <row r="81" spans="1:7" ht="16.5" customHeight="1" x14ac:dyDescent="0.3">
      <c r="A81" s="217"/>
      <c r="B81" s="217"/>
      <c r="C81" s="217"/>
      <c r="D81" s="217"/>
      <c r="E81" s="217"/>
      <c r="F81" s="217"/>
      <c r="G81" s="217"/>
    </row>
    <row r="82" spans="1:7" ht="16.5" customHeight="1" x14ac:dyDescent="0.3">
      <c r="A82" s="439" t="s">
        <v>292</v>
      </c>
      <c r="B82" s="439"/>
      <c r="C82" s="439"/>
      <c r="D82" s="439"/>
      <c r="E82" s="439"/>
      <c r="F82" s="439"/>
      <c r="G82" s="439"/>
    </row>
    <row r="83" spans="1:7" ht="51" customHeight="1" x14ac:dyDescent="0.3">
      <c r="A83" s="217"/>
      <c r="B83" s="219" t="s">
        <v>145</v>
      </c>
      <c r="C83" s="217"/>
      <c r="D83" s="395" t="s">
        <v>148</v>
      </c>
      <c r="E83" s="395"/>
      <c r="F83" s="395"/>
      <c r="G83" s="395"/>
    </row>
    <row r="84" spans="1:7" ht="39" customHeight="1" x14ac:dyDescent="0.3">
      <c r="A84" s="217"/>
      <c r="B84" s="219" t="s">
        <v>146</v>
      </c>
      <c r="C84" s="217"/>
      <c r="D84" s="395" t="s">
        <v>149</v>
      </c>
      <c r="E84" s="395"/>
      <c r="F84" s="395"/>
      <c r="G84" s="395"/>
    </row>
    <row r="85" spans="1:7" ht="58.5" customHeight="1" x14ac:dyDescent="0.3">
      <c r="A85" s="217"/>
      <c r="B85" s="219" t="s">
        <v>147</v>
      </c>
      <c r="C85" s="217"/>
      <c r="D85" s="395" t="s">
        <v>150</v>
      </c>
      <c r="E85" s="395"/>
      <c r="F85" s="395"/>
      <c r="G85" s="395"/>
    </row>
    <row r="86" spans="1:7" ht="64.5" customHeight="1" x14ac:dyDescent="0.3">
      <c r="A86" s="217"/>
      <c r="B86" s="219" t="s">
        <v>30</v>
      </c>
      <c r="C86" s="217"/>
      <c r="D86" s="395" t="s">
        <v>151</v>
      </c>
      <c r="E86" s="395"/>
      <c r="F86" s="395"/>
      <c r="G86" s="395"/>
    </row>
    <row r="87" spans="1:7" ht="54" customHeight="1" x14ac:dyDescent="0.3">
      <c r="A87" s="217"/>
      <c r="B87" s="219" t="s">
        <v>28</v>
      </c>
      <c r="C87" s="217"/>
      <c r="D87" s="395" t="s">
        <v>152</v>
      </c>
      <c r="E87" s="395"/>
      <c r="F87" s="395"/>
      <c r="G87" s="395"/>
    </row>
    <row r="88" spans="1:7" x14ac:dyDescent="0.3">
      <c r="A88" s="217"/>
      <c r="B88" s="219"/>
      <c r="C88" s="217"/>
      <c r="D88" s="320"/>
      <c r="E88" s="320"/>
      <c r="F88" s="320"/>
      <c r="G88" s="320"/>
    </row>
    <row r="89" spans="1:7" x14ac:dyDescent="0.3">
      <c r="A89" s="419" t="s">
        <v>293</v>
      </c>
      <c r="B89" s="419"/>
      <c r="C89" s="419"/>
      <c r="D89" s="419"/>
      <c r="E89" s="419"/>
      <c r="F89" s="419"/>
      <c r="G89" s="419"/>
    </row>
    <row r="90" spans="1:7" ht="16.5" customHeight="1" x14ac:dyDescent="0.3">
      <c r="A90" s="395" t="s">
        <v>265</v>
      </c>
      <c r="B90" s="395"/>
      <c r="C90" s="395"/>
      <c r="D90" s="395"/>
      <c r="E90" s="395"/>
      <c r="F90" s="395"/>
      <c r="G90" s="395"/>
    </row>
    <row r="91" spans="1:7" ht="16.5" customHeight="1" x14ac:dyDescent="0.3">
      <c r="A91" s="395"/>
      <c r="B91" s="395"/>
      <c r="C91" s="395"/>
      <c r="D91" s="395"/>
      <c r="E91" s="395"/>
      <c r="F91" s="395"/>
      <c r="G91" s="395"/>
    </row>
    <row r="92" spans="1:7" ht="16.5" customHeight="1" x14ac:dyDescent="0.3">
      <c r="A92" s="395"/>
      <c r="B92" s="395"/>
      <c r="C92" s="395"/>
      <c r="D92" s="395"/>
      <c r="E92" s="395"/>
      <c r="F92" s="395"/>
      <c r="G92" s="395"/>
    </row>
    <row r="93" spans="1:7" x14ac:dyDescent="0.3">
      <c r="A93" s="395"/>
      <c r="B93" s="395"/>
      <c r="C93" s="395"/>
      <c r="D93" s="395"/>
      <c r="E93" s="395"/>
      <c r="F93" s="395"/>
      <c r="G93" s="395"/>
    </row>
    <row r="94" spans="1:7" x14ac:dyDescent="0.3">
      <c r="A94" s="395"/>
      <c r="B94" s="395"/>
      <c r="C94" s="395"/>
      <c r="D94" s="395"/>
      <c r="E94" s="395"/>
      <c r="F94" s="395"/>
      <c r="G94" s="395"/>
    </row>
    <row r="95" spans="1:7" x14ac:dyDescent="0.3">
      <c r="A95" s="395"/>
      <c r="B95" s="395"/>
      <c r="C95" s="395"/>
      <c r="D95" s="395"/>
      <c r="E95" s="395"/>
      <c r="F95" s="395"/>
      <c r="G95" s="395"/>
    </row>
    <row r="96" spans="1:7" x14ac:dyDescent="0.3">
      <c r="A96" s="395"/>
      <c r="B96" s="395"/>
      <c r="C96" s="395"/>
      <c r="D96" s="395"/>
      <c r="E96" s="395"/>
      <c r="F96" s="395"/>
      <c r="G96" s="395"/>
    </row>
    <row r="97" spans="1:7" x14ac:dyDescent="0.3">
      <c r="B97" s="217"/>
      <c r="C97" s="217"/>
      <c r="D97" s="217"/>
      <c r="E97" s="217"/>
      <c r="F97" s="217"/>
      <c r="G97" s="217"/>
    </row>
    <row r="98" spans="1:7" x14ac:dyDescent="0.3">
      <c r="A98" s="439" t="s">
        <v>294</v>
      </c>
      <c r="B98" s="439"/>
      <c r="C98" s="439"/>
      <c r="D98" s="439"/>
      <c r="E98" s="439"/>
      <c r="F98" s="439"/>
      <c r="G98" s="439"/>
    </row>
    <row r="99" spans="1:7" x14ac:dyDescent="0.3">
      <c r="A99" s="395" t="s">
        <v>266</v>
      </c>
      <c r="B99" s="395"/>
      <c r="C99" s="395"/>
      <c r="D99" s="395"/>
      <c r="E99" s="395"/>
      <c r="F99" s="395"/>
      <c r="G99" s="395"/>
    </row>
    <row r="100" spans="1:7" x14ac:dyDescent="0.3">
      <c r="A100" s="395"/>
      <c r="B100" s="395"/>
      <c r="C100" s="395"/>
      <c r="D100" s="395"/>
      <c r="E100" s="395"/>
      <c r="F100" s="395"/>
      <c r="G100" s="395"/>
    </row>
    <row r="101" spans="1:7" x14ac:dyDescent="0.3">
      <c r="A101" s="395"/>
      <c r="B101" s="395"/>
      <c r="C101" s="395"/>
      <c r="D101" s="395"/>
      <c r="E101" s="395"/>
      <c r="F101" s="395"/>
      <c r="G101" s="395"/>
    </row>
    <row r="102" spans="1:7" x14ac:dyDescent="0.3">
      <c r="A102" s="395"/>
      <c r="B102" s="395"/>
      <c r="C102" s="395"/>
      <c r="D102" s="395"/>
      <c r="E102" s="395"/>
      <c r="F102" s="395"/>
      <c r="G102" s="395"/>
    </row>
    <row r="103" spans="1:7" x14ac:dyDescent="0.3">
      <c r="A103" s="395"/>
      <c r="B103" s="395"/>
      <c r="C103" s="395"/>
      <c r="D103" s="395"/>
      <c r="E103" s="395"/>
      <c r="F103" s="395"/>
      <c r="G103" s="395"/>
    </row>
    <row r="104" spans="1:7" x14ac:dyDescent="0.3">
      <c r="A104" s="395"/>
      <c r="B104" s="395"/>
      <c r="C104" s="395"/>
      <c r="D104" s="395"/>
      <c r="E104" s="395"/>
      <c r="F104" s="395"/>
      <c r="G104" s="395"/>
    </row>
    <row r="105" spans="1:7" x14ac:dyDescent="0.3">
      <c r="A105" s="395"/>
      <c r="B105" s="395"/>
      <c r="C105" s="395"/>
      <c r="D105" s="395"/>
      <c r="E105" s="395"/>
      <c r="F105" s="395"/>
      <c r="G105" s="395"/>
    </row>
    <row r="106" spans="1:7" x14ac:dyDescent="0.3">
      <c r="A106" s="217"/>
      <c r="B106" s="217"/>
      <c r="C106" s="217"/>
      <c r="D106" s="217"/>
      <c r="E106" s="217"/>
      <c r="F106" s="217"/>
      <c r="G106" s="217"/>
    </row>
    <row r="107" spans="1:7" x14ac:dyDescent="0.3">
      <c r="A107" s="439" t="s">
        <v>295</v>
      </c>
      <c r="B107" s="439"/>
      <c r="C107" s="439"/>
      <c r="D107" s="439"/>
      <c r="E107" s="439"/>
      <c r="F107" s="439"/>
      <c r="G107" s="439"/>
    </row>
    <row r="108" spans="1:7" x14ac:dyDescent="0.3">
      <c r="A108" s="321"/>
      <c r="B108" s="325" t="s">
        <v>32</v>
      </c>
      <c r="C108" s="323" t="s">
        <v>4</v>
      </c>
      <c r="D108" s="321"/>
      <c r="E108" s="321"/>
      <c r="F108" s="321"/>
      <c r="G108" s="321"/>
    </row>
    <row r="109" spans="1:7" x14ac:dyDescent="0.3">
      <c r="A109" s="321"/>
      <c r="B109" s="325" t="s">
        <v>153</v>
      </c>
      <c r="C109" s="323" t="s">
        <v>156</v>
      </c>
      <c r="D109" s="321"/>
      <c r="E109" s="321"/>
      <c r="F109" s="321"/>
      <c r="G109" s="321"/>
    </row>
    <row r="110" spans="1:7" x14ac:dyDescent="0.3">
      <c r="A110" s="321"/>
      <c r="B110" s="325" t="s">
        <v>162</v>
      </c>
      <c r="C110" s="323" t="s">
        <v>163</v>
      </c>
      <c r="D110" s="321"/>
      <c r="E110" s="321"/>
      <c r="F110" s="321"/>
      <c r="G110" s="321"/>
    </row>
    <row r="111" spans="1:7" x14ac:dyDescent="0.3">
      <c r="A111" s="321"/>
      <c r="B111" s="325" t="s">
        <v>160</v>
      </c>
      <c r="C111" s="323" t="s">
        <v>161</v>
      </c>
      <c r="D111" s="321"/>
      <c r="E111" s="321"/>
      <c r="F111" s="321"/>
      <c r="G111" s="321"/>
    </row>
    <row r="112" spans="1:7" x14ac:dyDescent="0.3">
      <c r="A112" s="321"/>
      <c r="B112" s="325" t="s">
        <v>154</v>
      </c>
      <c r="C112" s="323" t="s">
        <v>157</v>
      </c>
      <c r="D112" s="321"/>
      <c r="E112" s="321"/>
      <c r="F112" s="321"/>
      <c r="G112" s="321"/>
    </row>
    <row r="113" spans="1:7" ht="16.5" customHeight="1" x14ac:dyDescent="0.3">
      <c r="A113" s="321"/>
      <c r="B113" s="325" t="s">
        <v>27</v>
      </c>
      <c r="C113" s="323" t="s">
        <v>158</v>
      </c>
      <c r="D113" s="321"/>
      <c r="E113" s="321"/>
      <c r="F113" s="321"/>
      <c r="G113" s="321"/>
    </row>
    <row r="114" spans="1:7" x14ac:dyDescent="0.3">
      <c r="A114" s="321"/>
      <c r="B114" s="325" t="s">
        <v>155</v>
      </c>
      <c r="C114" s="323" t="s">
        <v>159</v>
      </c>
      <c r="D114" s="321"/>
      <c r="E114" s="321"/>
      <c r="F114" s="321"/>
      <c r="G114" s="321"/>
    </row>
    <row r="115" spans="1:7" x14ac:dyDescent="0.3">
      <c r="A115" s="321"/>
      <c r="B115" s="325" t="s">
        <v>164</v>
      </c>
      <c r="C115" s="323" t="s">
        <v>241</v>
      </c>
      <c r="D115" s="321"/>
      <c r="E115" s="321"/>
      <c r="F115" s="321"/>
      <c r="G115" s="321"/>
    </row>
    <row r="116" spans="1:7" x14ac:dyDescent="0.3">
      <c r="A116" s="321"/>
      <c r="B116" s="325" t="s">
        <v>64</v>
      </c>
      <c r="C116" s="323" t="s">
        <v>17</v>
      </c>
      <c r="D116" s="321"/>
      <c r="E116" s="321"/>
      <c r="F116" s="321"/>
      <c r="G116" s="321"/>
    </row>
    <row r="117" spans="1:7" x14ac:dyDescent="0.3">
      <c r="A117" s="321"/>
      <c r="B117" s="325" t="s">
        <v>33</v>
      </c>
      <c r="C117" s="323" t="s">
        <v>3</v>
      </c>
      <c r="D117" s="321"/>
      <c r="E117" s="321"/>
      <c r="F117" s="321"/>
      <c r="G117" s="321"/>
    </row>
    <row r="118" spans="1:7" x14ac:dyDescent="0.3">
      <c r="A118" s="327"/>
      <c r="B118" s="325"/>
      <c r="C118" s="323"/>
      <c r="D118" s="327"/>
      <c r="E118" s="327"/>
      <c r="F118" s="327"/>
      <c r="G118" s="327"/>
    </row>
    <row r="119" spans="1:7" ht="18.75" customHeight="1" x14ac:dyDescent="0.3">
      <c r="A119" s="439" t="s">
        <v>296</v>
      </c>
      <c r="B119" s="439"/>
      <c r="C119" s="439"/>
      <c r="D119" s="439"/>
      <c r="E119" s="439"/>
      <c r="F119" s="439"/>
      <c r="G119" s="439"/>
    </row>
    <row r="120" spans="1:7" s="395" customFormat="1" ht="35.1" customHeight="1" x14ac:dyDescent="0.2">
      <c r="A120" s="395" t="s">
        <v>237</v>
      </c>
    </row>
    <row r="121" spans="1:7" s="388" customFormat="1" ht="16.5" customHeight="1" x14ac:dyDescent="0.2"/>
    <row r="122" spans="1:7" s="353" customFormat="1" ht="21.75" customHeight="1" x14ac:dyDescent="0.2">
      <c r="A122" s="439" t="s">
        <v>297</v>
      </c>
      <c r="B122" s="439"/>
      <c r="C122" s="439"/>
      <c r="D122" s="439"/>
      <c r="E122" s="439"/>
      <c r="F122" s="439"/>
      <c r="G122" s="439"/>
    </row>
    <row r="123" spans="1:7" s="353" customFormat="1" ht="51.75" customHeight="1" x14ac:dyDescent="0.2">
      <c r="A123" s="395" t="s">
        <v>267</v>
      </c>
      <c r="B123" s="395"/>
      <c r="C123" s="395"/>
      <c r="D123" s="395"/>
      <c r="E123" s="395"/>
      <c r="F123" s="395"/>
      <c r="G123" s="395"/>
    </row>
    <row r="124" spans="1:7" ht="16.5" customHeight="1" x14ac:dyDescent="0.3">
      <c r="A124" s="441"/>
      <c r="B124" s="441"/>
      <c r="C124" s="441"/>
      <c r="D124" s="441"/>
      <c r="E124" s="441"/>
      <c r="F124" s="441"/>
      <c r="G124" s="441"/>
    </row>
    <row r="125" spans="1:7" ht="19.5" customHeight="1" x14ac:dyDescent="0.3">
      <c r="A125" s="439" t="s">
        <v>298</v>
      </c>
      <c r="B125" s="439"/>
      <c r="C125" s="439"/>
      <c r="D125" s="439"/>
      <c r="E125" s="439"/>
      <c r="F125" s="439"/>
      <c r="G125" s="439"/>
    </row>
    <row r="126" spans="1:7" ht="117.75" customHeight="1" x14ac:dyDescent="0.3">
      <c r="A126" s="395" t="s">
        <v>268</v>
      </c>
      <c r="B126" s="395"/>
      <c r="C126" s="395"/>
      <c r="D126" s="395"/>
      <c r="E126" s="395"/>
      <c r="F126" s="395"/>
      <c r="G126" s="395"/>
    </row>
    <row r="127" spans="1:7" x14ac:dyDescent="0.3">
      <c r="A127" s="395"/>
      <c r="B127" s="395"/>
      <c r="C127" s="395"/>
      <c r="D127" s="395"/>
      <c r="E127" s="395"/>
      <c r="F127" s="395"/>
      <c r="G127" s="395"/>
    </row>
    <row r="128" spans="1:7" ht="34.5" customHeight="1" x14ac:dyDescent="0.3">
      <c r="A128" s="439" t="s">
        <v>299</v>
      </c>
      <c r="B128" s="439"/>
      <c r="C128" s="439"/>
      <c r="D128" s="439"/>
      <c r="E128" s="439"/>
      <c r="F128" s="439"/>
      <c r="G128" s="439"/>
    </row>
    <row r="129" spans="1:7" ht="249" customHeight="1" x14ac:dyDescent="0.3">
      <c r="A129" s="440" t="s">
        <v>269</v>
      </c>
      <c r="B129" s="440"/>
      <c r="C129" s="440"/>
      <c r="D129" s="440"/>
      <c r="E129" s="440"/>
      <c r="F129" s="440"/>
      <c r="G129" s="440"/>
    </row>
    <row r="130" spans="1:7" ht="13.5" customHeight="1" x14ac:dyDescent="0.3">
      <c r="A130" s="368"/>
      <c r="B130" s="368"/>
      <c r="C130" s="368"/>
      <c r="D130" s="368"/>
      <c r="E130" s="368"/>
      <c r="F130" s="368"/>
      <c r="G130" s="368"/>
    </row>
    <row r="131" spans="1:7" x14ac:dyDescent="0.3">
      <c r="A131" s="439" t="s">
        <v>352</v>
      </c>
      <c r="B131" s="439"/>
      <c r="C131" s="439"/>
      <c r="D131" s="439"/>
      <c r="E131" s="439"/>
      <c r="F131" s="439"/>
      <c r="G131" s="439"/>
    </row>
    <row r="132" spans="1:7" ht="16.5" customHeight="1" x14ac:dyDescent="0.3">
      <c r="A132" s="395" t="s">
        <v>278</v>
      </c>
      <c r="B132" s="395"/>
      <c r="C132" s="395"/>
      <c r="D132" s="395"/>
      <c r="E132" s="395"/>
      <c r="F132" s="395"/>
      <c r="G132" s="395"/>
    </row>
    <row r="133" spans="1:7" ht="16.5" customHeight="1" x14ac:dyDescent="0.3">
      <c r="A133" s="395"/>
      <c r="B133" s="395"/>
      <c r="C133" s="395"/>
      <c r="D133" s="395"/>
      <c r="E133" s="395"/>
      <c r="F133" s="395"/>
      <c r="G133" s="395"/>
    </row>
    <row r="134" spans="1:7" ht="16.5" customHeight="1" x14ac:dyDescent="0.3">
      <c r="A134" s="395"/>
      <c r="B134" s="395"/>
      <c r="C134" s="395"/>
      <c r="D134" s="395"/>
      <c r="E134" s="395"/>
      <c r="F134" s="395"/>
      <c r="G134" s="395"/>
    </row>
    <row r="135" spans="1:7" ht="16.5" customHeight="1" x14ac:dyDescent="0.3">
      <c r="A135" s="395"/>
      <c r="B135" s="395"/>
      <c r="C135" s="395"/>
      <c r="D135" s="395"/>
      <c r="E135" s="395"/>
      <c r="F135" s="395"/>
      <c r="G135" s="395"/>
    </row>
    <row r="136" spans="1:7" ht="16.5" customHeight="1" x14ac:dyDescent="0.3">
      <c r="A136" s="395"/>
      <c r="B136" s="395"/>
      <c r="C136" s="395"/>
      <c r="D136" s="395"/>
      <c r="E136" s="395"/>
      <c r="F136" s="395"/>
      <c r="G136" s="395"/>
    </row>
    <row r="137" spans="1:7" ht="45" customHeight="1" x14ac:dyDescent="0.3">
      <c r="A137" s="395"/>
      <c r="B137" s="395"/>
      <c r="C137" s="395"/>
      <c r="D137" s="395"/>
      <c r="E137" s="395"/>
      <c r="F137" s="395"/>
      <c r="G137" s="395"/>
    </row>
    <row r="138" spans="1:7" ht="16.5" customHeight="1" x14ac:dyDescent="0.3">
      <c r="A138" s="395"/>
      <c r="B138" s="395"/>
      <c r="C138" s="395"/>
      <c r="D138" s="395"/>
      <c r="E138" s="395"/>
      <c r="F138" s="395"/>
      <c r="G138" s="395"/>
    </row>
    <row r="139" spans="1:7" ht="21" customHeight="1" x14ac:dyDescent="0.3">
      <c r="A139" s="395"/>
      <c r="B139" s="395"/>
      <c r="C139" s="395"/>
      <c r="D139" s="395"/>
      <c r="E139" s="395"/>
      <c r="F139" s="395"/>
      <c r="G139" s="395"/>
    </row>
    <row r="140" spans="1:7" ht="16.5" customHeight="1" x14ac:dyDescent="0.3"/>
    <row r="141" spans="1:7" ht="16.5" customHeight="1" x14ac:dyDescent="0.3"/>
    <row r="142" spans="1:7" ht="16.5" customHeight="1" x14ac:dyDescent="0.3"/>
    <row r="143" spans="1:7" ht="16.5" customHeight="1" x14ac:dyDescent="0.3"/>
    <row r="144" spans="1:7" ht="16.5" customHeight="1" x14ac:dyDescent="0.3"/>
    <row r="145" ht="16.5" customHeight="1" x14ac:dyDescent="0.3"/>
    <row r="146" ht="16.5" customHeight="1" x14ac:dyDescent="0.3"/>
    <row r="147" ht="16.5" customHeight="1" x14ac:dyDescent="0.3"/>
    <row r="148" ht="16.5" customHeight="1" x14ac:dyDescent="0.3"/>
    <row r="149" ht="16.5" customHeight="1" x14ac:dyDescent="0.3"/>
    <row r="150" ht="16.5" customHeight="1" x14ac:dyDescent="0.3"/>
    <row r="151" ht="16.5" customHeight="1" x14ac:dyDescent="0.3"/>
    <row r="152" ht="16.5" customHeight="1" x14ac:dyDescent="0.3"/>
    <row r="153" ht="16.5" customHeight="1" x14ac:dyDescent="0.3"/>
    <row r="154" ht="16.5" customHeight="1" x14ac:dyDescent="0.3"/>
    <row r="155" ht="16.5" customHeight="1" x14ac:dyDescent="0.3"/>
    <row r="156" ht="16.5" customHeight="1" x14ac:dyDescent="0.3"/>
    <row r="157" ht="16.5" customHeight="1" x14ac:dyDescent="0.3"/>
    <row r="158" ht="16.5" customHeight="1" x14ac:dyDescent="0.3"/>
    <row r="159" ht="16.5" customHeight="1" x14ac:dyDescent="0.3"/>
    <row r="160" ht="16.5" customHeight="1" x14ac:dyDescent="0.3"/>
    <row r="161" ht="16.5" customHeight="1" x14ac:dyDescent="0.3"/>
    <row r="162" ht="16.5" customHeight="1" x14ac:dyDescent="0.3"/>
    <row r="163" ht="16.5" customHeight="1" x14ac:dyDescent="0.3"/>
    <row r="164" ht="16.5" customHeight="1" x14ac:dyDescent="0.3"/>
    <row r="165" ht="16.5" customHeight="1" x14ac:dyDescent="0.3"/>
    <row r="166" ht="16.5" customHeight="1" x14ac:dyDescent="0.3"/>
    <row r="167" ht="16.5" customHeight="1" x14ac:dyDescent="0.3"/>
    <row r="168" ht="16.5" customHeight="1" x14ac:dyDescent="0.3"/>
    <row r="169" ht="16.5" customHeight="1" x14ac:dyDescent="0.3"/>
    <row r="170" ht="16.5" customHeight="1" x14ac:dyDescent="0.3"/>
    <row r="171" ht="16.5" customHeight="1" x14ac:dyDescent="0.3"/>
    <row r="172" ht="16.5" customHeight="1" x14ac:dyDescent="0.3"/>
    <row r="173" ht="16.5" customHeight="1" x14ac:dyDescent="0.3"/>
    <row r="174" ht="16.5" customHeight="1" x14ac:dyDescent="0.3"/>
    <row r="175" ht="16.5" customHeight="1" x14ac:dyDescent="0.3"/>
    <row r="176" ht="16.5" customHeight="1" x14ac:dyDescent="0.3"/>
    <row r="177" ht="16.5" customHeight="1" x14ac:dyDescent="0.3"/>
    <row r="178" ht="16.5" customHeight="1" x14ac:dyDescent="0.3"/>
    <row r="179" ht="16.5" customHeight="1" x14ac:dyDescent="0.3"/>
    <row r="180" ht="16.5" customHeight="1" x14ac:dyDescent="0.3"/>
    <row r="181" ht="16.5" customHeight="1" x14ac:dyDescent="0.3"/>
    <row r="182" ht="16.5" customHeight="1" x14ac:dyDescent="0.3"/>
    <row r="183" ht="16.5" customHeight="1" x14ac:dyDescent="0.3"/>
    <row r="184" ht="16.5" customHeight="1" x14ac:dyDescent="0.3"/>
    <row r="185" ht="16.5" customHeight="1" x14ac:dyDescent="0.3"/>
    <row r="186" ht="16.5" customHeight="1" x14ac:dyDescent="0.3"/>
    <row r="187" ht="16.5" customHeight="1" x14ac:dyDescent="0.3"/>
    <row r="188" ht="16.5" customHeight="1" x14ac:dyDescent="0.3"/>
    <row r="189" ht="16.5" customHeight="1" x14ac:dyDescent="0.3"/>
    <row r="190" ht="16.5" customHeight="1" x14ac:dyDescent="0.3"/>
    <row r="191" ht="16.5" customHeight="1" x14ac:dyDescent="0.3"/>
    <row r="192" ht="16.5" customHeight="1" x14ac:dyDescent="0.3"/>
    <row r="193" ht="16.5" customHeight="1" x14ac:dyDescent="0.3"/>
    <row r="194" ht="16.5" customHeight="1" x14ac:dyDescent="0.3"/>
    <row r="195" ht="16.5" customHeight="1" x14ac:dyDescent="0.3"/>
    <row r="196" ht="16.5" customHeight="1" x14ac:dyDescent="0.3"/>
    <row r="197" ht="16.5" customHeight="1" x14ac:dyDescent="0.3"/>
    <row r="198" ht="16.5" customHeight="1" x14ac:dyDescent="0.3"/>
    <row r="199" ht="16.5" customHeight="1" x14ac:dyDescent="0.3"/>
    <row r="200" ht="16.5" customHeight="1" x14ac:dyDescent="0.3"/>
    <row r="201" ht="16.5" customHeight="1" x14ac:dyDescent="0.3"/>
    <row r="202" ht="16.5" customHeight="1" x14ac:dyDescent="0.3"/>
    <row r="203" ht="16.5" customHeight="1" x14ac:dyDescent="0.3"/>
    <row r="204" ht="16.5" customHeight="1" x14ac:dyDescent="0.3"/>
    <row r="205" ht="16.5" customHeight="1" x14ac:dyDescent="0.3"/>
    <row r="206" ht="16.5" customHeight="1" x14ac:dyDescent="0.3"/>
    <row r="207" ht="16.5" customHeight="1" x14ac:dyDescent="0.3"/>
    <row r="208" ht="16.5" customHeight="1" x14ac:dyDescent="0.3"/>
    <row r="209" ht="16.5" customHeight="1" x14ac:dyDescent="0.3"/>
    <row r="210" ht="16.5" customHeight="1" x14ac:dyDescent="0.3"/>
    <row r="211" ht="16.5" customHeight="1" x14ac:dyDescent="0.3"/>
    <row r="212" ht="16.5" customHeight="1" x14ac:dyDescent="0.3"/>
    <row r="213" ht="16.5" customHeight="1" x14ac:dyDescent="0.3"/>
    <row r="214" ht="16.5" customHeight="1" x14ac:dyDescent="0.3"/>
    <row r="215" ht="16.5" customHeight="1" x14ac:dyDescent="0.3"/>
    <row r="216" ht="16.5" customHeight="1" x14ac:dyDescent="0.3"/>
    <row r="217" ht="16.5" customHeight="1" x14ac:dyDescent="0.3"/>
    <row r="218" ht="16.5" customHeight="1" x14ac:dyDescent="0.3"/>
    <row r="219" ht="16.5" customHeight="1" x14ac:dyDescent="0.3"/>
    <row r="220" ht="16.5" customHeight="1" x14ac:dyDescent="0.3"/>
    <row r="221" ht="16.5" customHeight="1" x14ac:dyDescent="0.3"/>
    <row r="222" ht="16.5" customHeight="1" x14ac:dyDescent="0.3"/>
    <row r="223" ht="16.5" customHeight="1" x14ac:dyDescent="0.3"/>
    <row r="224" ht="16.5" customHeight="1" x14ac:dyDescent="0.3"/>
    <row r="225" ht="16.5" customHeight="1" x14ac:dyDescent="0.3"/>
    <row r="226" ht="16.5" customHeight="1" x14ac:dyDescent="0.3"/>
    <row r="227" ht="16.5" customHeight="1" x14ac:dyDescent="0.3"/>
    <row r="228" ht="16.5" customHeight="1" x14ac:dyDescent="0.3"/>
    <row r="229" ht="16.5" customHeight="1" x14ac:dyDescent="0.3"/>
    <row r="230" ht="16.5" customHeight="1" x14ac:dyDescent="0.3"/>
    <row r="231" ht="16.5" customHeight="1" x14ac:dyDescent="0.3"/>
    <row r="232" ht="16.5" customHeight="1" x14ac:dyDescent="0.3"/>
    <row r="233" ht="16.5" customHeight="1" x14ac:dyDescent="0.3"/>
    <row r="234" ht="16.5" customHeight="1" x14ac:dyDescent="0.3"/>
    <row r="235" ht="16.5" customHeight="1" x14ac:dyDescent="0.3"/>
    <row r="236" ht="16.5" customHeight="1" x14ac:dyDescent="0.3"/>
    <row r="237" ht="16.5" customHeight="1" x14ac:dyDescent="0.3"/>
    <row r="238" ht="16.5" customHeight="1" x14ac:dyDescent="0.3"/>
    <row r="239" ht="16.5" customHeight="1" x14ac:dyDescent="0.3"/>
    <row r="240" ht="16.5" customHeight="1" x14ac:dyDescent="0.3"/>
    <row r="241" ht="16.5" customHeight="1" x14ac:dyDescent="0.3"/>
    <row r="242" ht="16.5" customHeight="1" x14ac:dyDescent="0.3"/>
    <row r="243" ht="16.5" customHeight="1" x14ac:dyDescent="0.3"/>
    <row r="244" ht="16.5" customHeight="1" x14ac:dyDescent="0.3"/>
    <row r="245" ht="16.5" customHeight="1" x14ac:dyDescent="0.3"/>
    <row r="246" ht="16.5" customHeight="1" x14ac:dyDescent="0.3"/>
    <row r="247" ht="16.5" customHeight="1" x14ac:dyDescent="0.3"/>
    <row r="248" ht="16.5" customHeight="1" x14ac:dyDescent="0.3"/>
    <row r="249" ht="16.5" customHeight="1" x14ac:dyDescent="0.3"/>
    <row r="250" ht="16.5" customHeight="1" x14ac:dyDescent="0.3"/>
    <row r="251" ht="16.5" customHeight="1" x14ac:dyDescent="0.3"/>
    <row r="252" ht="16.5" customHeight="1" x14ac:dyDescent="0.3"/>
    <row r="253" ht="16.5" customHeight="1" x14ac:dyDescent="0.3"/>
    <row r="254" ht="16.5" customHeight="1" x14ac:dyDescent="0.3"/>
    <row r="255" ht="16.5" customHeight="1" x14ac:dyDescent="0.3"/>
    <row r="256" ht="16.5" customHeight="1" x14ac:dyDescent="0.3"/>
    <row r="257" ht="16.5" customHeight="1" x14ac:dyDescent="0.3"/>
    <row r="258" ht="16.5" customHeight="1" x14ac:dyDescent="0.3"/>
    <row r="259" ht="16.5" customHeight="1" x14ac:dyDescent="0.3"/>
    <row r="260" ht="16.5" hidden="1" customHeight="1" x14ac:dyDescent="0.3"/>
    <row r="261" ht="16.5" hidden="1" customHeight="1" x14ac:dyDescent="0.3"/>
    <row r="262" ht="16.5" hidden="1" customHeight="1" x14ac:dyDescent="0.3"/>
    <row r="263" ht="16.5" hidden="1" customHeight="1" x14ac:dyDescent="0.3"/>
    <row r="264" ht="16.5" hidden="1" customHeight="1" x14ac:dyDescent="0.3"/>
    <row r="265" ht="16.5" hidden="1" customHeight="1" x14ac:dyDescent="0.3"/>
    <row r="266" ht="16.5" customHeight="1" x14ac:dyDescent="0.3"/>
    <row r="267" ht="16.5" customHeight="1" x14ac:dyDescent="0.3"/>
  </sheetData>
  <sheetProtection password="C66B" sheet="1" objects="1" scenarios="1"/>
  <mergeCells count="46">
    <mergeCell ref="A2:H4"/>
    <mergeCell ref="A120:XFD120"/>
    <mergeCell ref="A119:G119"/>
    <mergeCell ref="A9:G9"/>
    <mergeCell ref="A28:G28"/>
    <mergeCell ref="A58:G58"/>
    <mergeCell ref="A71:G71"/>
    <mergeCell ref="A89:G89"/>
    <mergeCell ref="B35:G35"/>
    <mergeCell ref="A10:G14"/>
    <mergeCell ref="A20:G20"/>
    <mergeCell ref="A29:G33"/>
    <mergeCell ref="A99:G105"/>
    <mergeCell ref="A21:G26"/>
    <mergeCell ref="A40:G41"/>
    <mergeCell ref="A42:G47"/>
    <mergeCell ref="B34:G34"/>
    <mergeCell ref="A125:G125"/>
    <mergeCell ref="A123:G123"/>
    <mergeCell ref="A122:G122"/>
    <mergeCell ref="D5:H5"/>
    <mergeCell ref="D6:H6"/>
    <mergeCell ref="D7:H7"/>
    <mergeCell ref="A16:G16"/>
    <mergeCell ref="A17:G18"/>
    <mergeCell ref="A128:G128"/>
    <mergeCell ref="A124:G124"/>
    <mergeCell ref="A49:G50"/>
    <mergeCell ref="A51:G56"/>
    <mergeCell ref="A90:G96"/>
    <mergeCell ref="A132:G139"/>
    <mergeCell ref="B36:G38"/>
    <mergeCell ref="A59:G69"/>
    <mergeCell ref="D83:G83"/>
    <mergeCell ref="D87:G87"/>
    <mergeCell ref="D86:G86"/>
    <mergeCell ref="D85:G85"/>
    <mergeCell ref="D84:G84"/>
    <mergeCell ref="A72:G80"/>
    <mergeCell ref="A82:G82"/>
    <mergeCell ref="A98:G98"/>
    <mergeCell ref="A107:G107"/>
    <mergeCell ref="A131:G131"/>
    <mergeCell ref="A126:G126"/>
    <mergeCell ref="A129:G129"/>
    <mergeCell ref="A127:G127"/>
  </mergeCells>
  <printOptions horizontalCentered="1"/>
  <pageMargins left="1" right="1" top="1" bottom="0.90052083333333299" header="0.3" footer="0.3"/>
  <pageSetup scale="76" orientation="portrait" r:id="rId1"/>
  <headerFooter>
    <oddHeader>&amp;L&amp;G&amp;C&amp;"Calibri,Bold"Performance Improvement Calculator:
FREQUENTLY ASKED QUESTIONS&amp;R&amp;G</oddHeader>
    <oddFooter>&amp;L&amp;8
For more information on the Performance Improvement Calculator, please contact Anna Blasco at the National Alliance to End Homelessness: ablasco@naeh.org or Megan Kurteff Schatz of Focus Strategies: megan@focusstrategies.net. 
&amp;R&amp;8Page &amp;P of &amp;N</oddFooter>
  </headerFooter>
  <rowBreaks count="3" manualBreakCount="3">
    <brk id="56" max="6" man="1"/>
    <brk id="88" max="6" man="1"/>
    <brk id="123"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S71"/>
  <sheetViews>
    <sheetView showGridLines="0" zoomScaleNormal="100" workbookViewId="0">
      <selection activeCell="C6" sqref="C6"/>
    </sheetView>
  </sheetViews>
  <sheetFormatPr defaultColWidth="0" defaultRowHeight="15" zeroHeight="1" x14ac:dyDescent="0.2"/>
  <cols>
    <col min="1" max="1" width="8.796875" style="250" customWidth="1"/>
    <col min="2" max="2" width="12.69921875" style="250" customWidth="1"/>
    <col min="3" max="4" width="10.296875" style="250" bestFit="1" customWidth="1"/>
    <col min="5" max="5" width="9.8984375" style="250" bestFit="1" customWidth="1"/>
    <col min="6" max="6" width="10.296875" style="250" bestFit="1" customWidth="1"/>
    <col min="7" max="7" width="10.796875" style="250" bestFit="1" customWidth="1"/>
    <col min="8" max="8" width="8.8984375" style="250" bestFit="1" customWidth="1"/>
    <col min="9" max="9" width="8.796875" style="242" customWidth="1"/>
    <col min="10" max="17" width="8.796875" style="250" customWidth="1"/>
    <col min="18" max="18" width="9.5" style="250" customWidth="1"/>
    <col min="19" max="19" width="8.796875" style="250" customWidth="1"/>
    <col min="20" max="16384" width="8.796875" style="250" hidden="1"/>
  </cols>
  <sheetData>
    <row r="1" spans="1:18" ht="16.5" customHeight="1" x14ac:dyDescent="0.25">
      <c r="A1" s="452" t="s">
        <v>238</v>
      </c>
      <c r="B1" s="452"/>
      <c r="C1" s="452"/>
      <c r="D1" s="452"/>
      <c r="E1" s="452"/>
      <c r="F1" s="452"/>
      <c r="G1" s="452"/>
      <c r="H1" s="452"/>
      <c r="J1" s="249" t="s">
        <v>119</v>
      </c>
      <c r="K1" s="276"/>
      <c r="L1" s="276"/>
      <c r="M1" s="276"/>
      <c r="N1" s="276"/>
      <c r="O1" s="276"/>
      <c r="P1" s="276"/>
      <c r="Q1" s="276"/>
    </row>
    <row r="2" spans="1:18" ht="38.25" customHeight="1" x14ac:dyDescent="0.2">
      <c r="A2" s="452"/>
      <c r="B2" s="452"/>
      <c r="C2" s="452"/>
      <c r="D2" s="452"/>
      <c r="E2" s="452"/>
      <c r="F2" s="452"/>
      <c r="G2" s="452"/>
      <c r="H2" s="452"/>
      <c r="J2" s="445" t="s">
        <v>262</v>
      </c>
      <c r="K2" s="445"/>
      <c r="L2" s="445"/>
      <c r="M2" s="445"/>
      <c r="N2" s="445"/>
      <c r="O2" s="445"/>
      <c r="P2" s="445"/>
      <c r="Q2" s="445"/>
    </row>
    <row r="3" spans="1:18" ht="44.25" customHeight="1" thickBot="1" x14ac:dyDescent="0.25">
      <c r="A3" s="452"/>
      <c r="B3" s="452"/>
      <c r="C3" s="452"/>
      <c r="D3" s="452"/>
      <c r="E3" s="452"/>
      <c r="F3" s="452"/>
      <c r="G3" s="452"/>
      <c r="H3" s="452"/>
      <c r="J3" s="442" t="s">
        <v>343</v>
      </c>
      <c r="K3" s="442"/>
      <c r="L3" s="442"/>
      <c r="M3" s="442"/>
      <c r="N3" s="442"/>
      <c r="O3" s="442"/>
      <c r="P3" s="442"/>
      <c r="Q3" s="442"/>
      <c r="R3" s="442"/>
    </row>
    <row r="4" spans="1:18" s="242" customFormat="1" ht="39" customHeight="1" thickBot="1" x14ac:dyDescent="0.25">
      <c r="A4" s="224"/>
      <c r="B4" s="225"/>
      <c r="C4" s="379" t="s">
        <v>12</v>
      </c>
      <c r="D4" s="380" t="s">
        <v>3</v>
      </c>
      <c r="E4" s="380" t="s">
        <v>2</v>
      </c>
      <c r="F4" s="381" t="s">
        <v>17</v>
      </c>
      <c r="G4" s="377" t="s">
        <v>125</v>
      </c>
      <c r="H4" s="382" t="s">
        <v>24</v>
      </c>
      <c r="J4" s="442"/>
      <c r="K4" s="442"/>
      <c r="L4" s="442"/>
      <c r="M4" s="442"/>
      <c r="N4" s="442"/>
      <c r="O4" s="442"/>
      <c r="P4" s="442"/>
      <c r="Q4" s="442"/>
      <c r="R4" s="442"/>
    </row>
    <row r="5" spans="1:18" s="242" customFormat="1" ht="16.5" customHeight="1" x14ac:dyDescent="0.2">
      <c r="A5" s="446" t="s">
        <v>102</v>
      </c>
      <c r="B5" s="292" t="s">
        <v>303</v>
      </c>
      <c r="C5" s="295">
        <v>200</v>
      </c>
      <c r="D5" s="196">
        <v>170</v>
      </c>
      <c r="E5" s="196">
        <v>50</v>
      </c>
      <c r="F5" s="253">
        <v>185</v>
      </c>
      <c r="G5" s="262">
        <f>SUM(C5:F5)</f>
        <v>605</v>
      </c>
      <c r="H5" s="271" t="s">
        <v>19</v>
      </c>
      <c r="J5" s="442"/>
      <c r="K5" s="442"/>
      <c r="L5" s="442"/>
      <c r="M5" s="442"/>
      <c r="N5" s="442"/>
      <c r="O5" s="442"/>
      <c r="P5" s="442"/>
      <c r="Q5" s="442"/>
      <c r="R5" s="442"/>
    </row>
    <row r="6" spans="1:18" s="242" customFormat="1" ht="16.5" customHeight="1" x14ac:dyDescent="0.2">
      <c r="A6" s="447"/>
      <c r="B6" s="293" t="s">
        <v>39</v>
      </c>
      <c r="C6" s="296">
        <v>90</v>
      </c>
      <c r="D6" s="197">
        <v>240</v>
      </c>
      <c r="E6" s="197">
        <v>75</v>
      </c>
      <c r="F6" s="254">
        <v>80</v>
      </c>
      <c r="G6" s="263">
        <f>SUM(C6:F6)</f>
        <v>485</v>
      </c>
      <c r="H6" s="272" t="s">
        <v>19</v>
      </c>
      <c r="J6" s="442"/>
      <c r="K6" s="442"/>
      <c r="L6" s="442"/>
      <c r="M6" s="442"/>
      <c r="N6" s="442"/>
      <c r="O6" s="442"/>
      <c r="P6" s="442"/>
      <c r="Q6" s="442"/>
      <c r="R6" s="442"/>
    </row>
    <row r="7" spans="1:18" s="242" customFormat="1" ht="16.5" customHeight="1" thickBot="1" x14ac:dyDescent="0.25">
      <c r="A7" s="448"/>
      <c r="B7" s="294" t="s">
        <v>0</v>
      </c>
      <c r="C7" s="297">
        <f>SUM(C5:C6)</f>
        <v>290</v>
      </c>
      <c r="D7" s="226">
        <f t="shared" ref="D7:F7" si="0">SUM(D5:D6)</f>
        <v>410</v>
      </c>
      <c r="E7" s="226">
        <f t="shared" si="0"/>
        <v>125</v>
      </c>
      <c r="F7" s="255">
        <f t="shared" si="0"/>
        <v>265</v>
      </c>
      <c r="G7" s="264">
        <f>SUM(C7:F7)</f>
        <v>1090</v>
      </c>
      <c r="H7" s="273" t="s">
        <v>19</v>
      </c>
      <c r="J7" s="442"/>
      <c r="K7" s="442"/>
      <c r="L7" s="442"/>
      <c r="M7" s="442"/>
      <c r="N7" s="442"/>
      <c r="O7" s="442"/>
      <c r="P7" s="442"/>
      <c r="Q7" s="442"/>
      <c r="R7" s="442"/>
    </row>
    <row r="8" spans="1:18" s="242" customFormat="1" ht="16.5" customHeight="1" x14ac:dyDescent="0.2">
      <c r="A8" s="446" t="s">
        <v>99</v>
      </c>
      <c r="B8" s="292" t="s">
        <v>303</v>
      </c>
      <c r="C8" s="298">
        <v>2000000</v>
      </c>
      <c r="D8" s="248">
        <v>1800000</v>
      </c>
      <c r="E8" s="248">
        <v>645000</v>
      </c>
      <c r="F8" s="256">
        <v>2500000</v>
      </c>
      <c r="G8" s="265">
        <f>SUM(C8:F8)</f>
        <v>6945000</v>
      </c>
      <c r="H8" s="265">
        <f>IFERROR(F8/F5,0)</f>
        <v>13513.513513513513</v>
      </c>
      <c r="I8" s="251"/>
      <c r="J8" s="442"/>
      <c r="K8" s="442"/>
      <c r="L8" s="442"/>
      <c r="M8" s="442"/>
      <c r="N8" s="442"/>
      <c r="O8" s="442"/>
      <c r="P8" s="442"/>
      <c r="Q8" s="442"/>
      <c r="R8" s="442"/>
    </row>
    <row r="9" spans="1:18" s="242" customFormat="1" ht="16.5" customHeight="1" x14ac:dyDescent="0.2">
      <c r="A9" s="447"/>
      <c r="B9" s="293" t="s">
        <v>39</v>
      </c>
      <c r="C9" s="299">
        <v>1200000</v>
      </c>
      <c r="D9" s="198">
        <v>3000000</v>
      </c>
      <c r="E9" s="198">
        <v>850000</v>
      </c>
      <c r="F9" s="257">
        <v>1500000</v>
      </c>
      <c r="G9" s="266">
        <f>SUM(C9:F9)</f>
        <v>6550000</v>
      </c>
      <c r="H9" s="266">
        <f>IFERROR(F9/F6,0)</f>
        <v>18750</v>
      </c>
      <c r="I9" s="251"/>
      <c r="J9" s="442"/>
      <c r="K9" s="442"/>
      <c r="L9" s="442"/>
      <c r="M9" s="442"/>
      <c r="N9" s="442"/>
      <c r="O9" s="442"/>
      <c r="P9" s="442"/>
      <c r="Q9" s="442"/>
      <c r="R9" s="442"/>
    </row>
    <row r="10" spans="1:18" s="242" customFormat="1" ht="16.5" customHeight="1" thickBot="1" x14ac:dyDescent="0.25">
      <c r="A10" s="448"/>
      <c r="B10" s="294" t="s">
        <v>0</v>
      </c>
      <c r="C10" s="300">
        <f>SUM(C8:C9)</f>
        <v>3200000</v>
      </c>
      <c r="D10" s="227">
        <f t="shared" ref="D10:F10" si="1">SUM(D8:D9)</f>
        <v>4800000</v>
      </c>
      <c r="E10" s="227">
        <f t="shared" si="1"/>
        <v>1495000</v>
      </c>
      <c r="F10" s="258">
        <f t="shared" si="1"/>
        <v>4000000</v>
      </c>
      <c r="G10" s="267">
        <f t="shared" ref="G10:G19" si="2">SUM(C10:F10)</f>
        <v>13495000</v>
      </c>
      <c r="H10" s="267">
        <f>F10/F7</f>
        <v>15094.33962264151</v>
      </c>
      <c r="I10" s="251"/>
      <c r="J10" s="442"/>
      <c r="K10" s="442"/>
      <c r="L10" s="442"/>
      <c r="M10" s="442"/>
      <c r="N10" s="442"/>
      <c r="O10" s="442"/>
      <c r="P10" s="442"/>
      <c r="Q10" s="442"/>
      <c r="R10" s="442"/>
    </row>
    <row r="11" spans="1:18" s="242" customFormat="1" ht="16.5" customHeight="1" x14ac:dyDescent="0.2">
      <c r="A11" s="446" t="s">
        <v>100</v>
      </c>
      <c r="B11" s="292" t="s">
        <v>303</v>
      </c>
      <c r="C11" s="295">
        <v>1550</v>
      </c>
      <c r="D11" s="196">
        <v>235</v>
      </c>
      <c r="E11" s="196">
        <v>150</v>
      </c>
      <c r="F11" s="259" t="s">
        <v>19</v>
      </c>
      <c r="G11" s="262">
        <f>SUM(C11:F11)</f>
        <v>1935</v>
      </c>
      <c r="H11" s="228"/>
      <c r="I11" s="251"/>
      <c r="J11" s="442"/>
      <c r="K11" s="442"/>
      <c r="L11" s="442"/>
      <c r="M11" s="442"/>
      <c r="N11" s="442"/>
      <c r="O11" s="442"/>
      <c r="P11" s="442"/>
      <c r="Q11" s="442"/>
      <c r="R11" s="442"/>
    </row>
    <row r="12" spans="1:18" s="242" customFormat="1" ht="16.5" customHeight="1" x14ac:dyDescent="0.2">
      <c r="A12" s="447"/>
      <c r="B12" s="293" t="s">
        <v>39</v>
      </c>
      <c r="C12" s="296">
        <v>430</v>
      </c>
      <c r="D12" s="197">
        <v>285</v>
      </c>
      <c r="E12" s="197">
        <v>275</v>
      </c>
      <c r="F12" s="260" t="s">
        <v>19</v>
      </c>
      <c r="G12" s="263">
        <f>SUM(C12:F12)</f>
        <v>990</v>
      </c>
      <c r="H12" s="228"/>
      <c r="I12" s="251"/>
      <c r="J12" s="442" t="s">
        <v>235</v>
      </c>
      <c r="K12" s="442"/>
      <c r="L12" s="442"/>
      <c r="M12" s="442"/>
      <c r="N12" s="442"/>
      <c r="O12" s="442"/>
      <c r="P12" s="442"/>
      <c r="Q12" s="442"/>
      <c r="R12" s="442"/>
    </row>
    <row r="13" spans="1:18" s="242" customFormat="1" ht="16.5" customHeight="1" thickBot="1" x14ac:dyDescent="0.25">
      <c r="A13" s="448"/>
      <c r="B13" s="294" t="s">
        <v>0</v>
      </c>
      <c r="C13" s="297">
        <f>SUM(C11:C12)</f>
        <v>1980</v>
      </c>
      <c r="D13" s="226">
        <f t="shared" ref="D13:E13" si="3">SUM(D11:D12)</f>
        <v>520</v>
      </c>
      <c r="E13" s="226">
        <f t="shared" si="3"/>
        <v>425</v>
      </c>
      <c r="F13" s="261" t="s">
        <v>19</v>
      </c>
      <c r="G13" s="264">
        <f t="shared" si="2"/>
        <v>2925</v>
      </c>
      <c r="H13" s="228"/>
      <c r="I13" s="251"/>
      <c r="J13" s="442"/>
      <c r="K13" s="442"/>
      <c r="L13" s="442"/>
      <c r="M13" s="442"/>
      <c r="N13" s="442"/>
      <c r="O13" s="442"/>
      <c r="P13" s="442"/>
      <c r="Q13" s="442"/>
      <c r="R13" s="442"/>
    </row>
    <row r="14" spans="1:18" s="242" customFormat="1" ht="16.5" customHeight="1" x14ac:dyDescent="0.2">
      <c r="A14" s="449" t="s">
        <v>124</v>
      </c>
      <c r="B14" s="292" t="s">
        <v>303</v>
      </c>
      <c r="C14" s="301">
        <f>365/(C11/C5)</f>
        <v>47.096774193548384</v>
      </c>
      <c r="D14" s="278">
        <f t="shared" ref="D14:E14" si="4">365/(D11/D5)</f>
        <v>264.04255319148939</v>
      </c>
      <c r="E14" s="278">
        <f t="shared" si="4"/>
        <v>121.66666666666667</v>
      </c>
      <c r="F14" s="259" t="s">
        <v>19</v>
      </c>
      <c r="G14" s="262">
        <f t="shared" ref="G14" si="5">365/(G11/G5)</f>
        <v>114.12144702842377</v>
      </c>
      <c r="H14" s="228"/>
      <c r="I14" s="251"/>
      <c r="J14" s="442"/>
      <c r="K14" s="442"/>
      <c r="L14" s="442"/>
      <c r="M14" s="442"/>
      <c r="N14" s="442"/>
      <c r="O14" s="442"/>
      <c r="P14" s="442"/>
      <c r="Q14" s="442"/>
      <c r="R14" s="442"/>
    </row>
    <row r="15" spans="1:18" s="242" customFormat="1" ht="16.5" customHeight="1" x14ac:dyDescent="0.2">
      <c r="A15" s="450"/>
      <c r="B15" s="293" t="s">
        <v>39</v>
      </c>
      <c r="C15" s="302">
        <f>365/(C12/C6)</f>
        <v>76.395348837209298</v>
      </c>
      <c r="D15" s="279">
        <f t="shared" ref="D15:E15" si="6">365/(D12/D6)</f>
        <v>307.36842105263156</v>
      </c>
      <c r="E15" s="279">
        <f t="shared" si="6"/>
        <v>99.545454545454547</v>
      </c>
      <c r="F15" s="260" t="s">
        <v>19</v>
      </c>
      <c r="G15" s="263">
        <f t="shared" ref="G15" si="7">365/(G12/G6)</f>
        <v>178.81313131313132</v>
      </c>
      <c r="H15" s="228"/>
      <c r="I15" s="251"/>
      <c r="J15" s="442"/>
      <c r="K15" s="442"/>
      <c r="L15" s="442"/>
      <c r="M15" s="442"/>
      <c r="N15" s="442"/>
      <c r="O15" s="442"/>
      <c r="P15" s="442"/>
      <c r="Q15" s="442"/>
      <c r="R15" s="442"/>
    </row>
    <row r="16" spans="1:18" s="242" customFormat="1" ht="16.5" customHeight="1" thickBot="1" x14ac:dyDescent="0.25">
      <c r="A16" s="451"/>
      <c r="B16" s="294" t="s">
        <v>20</v>
      </c>
      <c r="C16" s="297">
        <f>((C11*C14)+(C12*C15))/C13</f>
        <v>53.459595959595958</v>
      </c>
      <c r="D16" s="226">
        <f t="shared" ref="D16:G16" si="8">((D11*D14)+(D12*D15))/D13</f>
        <v>287.78846153846155</v>
      </c>
      <c r="E16" s="226">
        <f t="shared" si="8"/>
        <v>107.35294117647059</v>
      </c>
      <c r="F16" s="261" t="s">
        <v>19</v>
      </c>
      <c r="G16" s="264">
        <f t="shared" si="8"/>
        <v>136.01709401709402</v>
      </c>
      <c r="H16" s="228"/>
      <c r="I16" s="251"/>
      <c r="J16" s="442"/>
      <c r="K16" s="442"/>
      <c r="L16" s="442"/>
      <c r="M16" s="442"/>
      <c r="N16" s="442"/>
      <c r="O16" s="442"/>
      <c r="P16" s="442"/>
      <c r="Q16" s="442"/>
      <c r="R16" s="442"/>
    </row>
    <row r="17" spans="1:18" s="242" customFormat="1" ht="16.5" customHeight="1" x14ac:dyDescent="0.2">
      <c r="A17" s="446" t="s">
        <v>101</v>
      </c>
      <c r="B17" s="292" t="s">
        <v>303</v>
      </c>
      <c r="C17" s="295">
        <v>265</v>
      </c>
      <c r="D17" s="196">
        <v>98</v>
      </c>
      <c r="E17" s="196">
        <v>112</v>
      </c>
      <c r="F17" s="259" t="s">
        <v>19</v>
      </c>
      <c r="G17" s="262">
        <f>SUM(C17:F17)</f>
        <v>475</v>
      </c>
      <c r="H17" s="228"/>
      <c r="I17" s="251"/>
      <c r="J17" s="443" t="s">
        <v>300</v>
      </c>
      <c r="K17" s="443"/>
      <c r="L17" s="443"/>
      <c r="M17" s="443"/>
      <c r="N17" s="443"/>
      <c r="O17" s="443"/>
      <c r="P17" s="443"/>
      <c r="Q17" s="443"/>
      <c r="R17" s="443"/>
    </row>
    <row r="18" spans="1:18" s="242" customFormat="1" ht="16.5" customHeight="1" x14ac:dyDescent="0.2">
      <c r="A18" s="447"/>
      <c r="B18" s="293" t="s">
        <v>39</v>
      </c>
      <c r="C18" s="296">
        <v>137</v>
      </c>
      <c r="D18" s="197">
        <v>158</v>
      </c>
      <c r="E18" s="197">
        <v>235</v>
      </c>
      <c r="F18" s="260" t="s">
        <v>19</v>
      </c>
      <c r="G18" s="263">
        <f>SUM(C18:F18)</f>
        <v>530</v>
      </c>
      <c r="H18" s="228"/>
      <c r="I18" s="251"/>
      <c r="J18" s="275"/>
      <c r="K18" s="275"/>
      <c r="L18" s="275"/>
      <c r="M18" s="275"/>
      <c r="N18" s="275"/>
      <c r="O18" s="275"/>
      <c r="P18" s="275"/>
      <c r="Q18" s="275"/>
    </row>
    <row r="19" spans="1:18" s="242" customFormat="1" ht="15.75" customHeight="1" thickBot="1" x14ac:dyDescent="0.25">
      <c r="A19" s="448"/>
      <c r="B19" s="294" t="s">
        <v>0</v>
      </c>
      <c r="C19" s="303">
        <f>SUM(C17:C18)</f>
        <v>402</v>
      </c>
      <c r="D19" s="252">
        <f t="shared" ref="D19:E19" si="9">SUM(D17:D18)</f>
        <v>256</v>
      </c>
      <c r="E19" s="252">
        <f t="shared" si="9"/>
        <v>347</v>
      </c>
      <c r="F19" s="261" t="s">
        <v>19</v>
      </c>
      <c r="G19" s="264">
        <f t="shared" si="2"/>
        <v>1005</v>
      </c>
      <c r="H19" s="228"/>
      <c r="I19" s="251"/>
      <c r="J19" s="442" t="s">
        <v>301</v>
      </c>
      <c r="K19" s="442"/>
      <c r="L19" s="442"/>
      <c r="M19" s="442"/>
      <c r="N19" s="442"/>
      <c r="O19" s="442"/>
      <c r="P19" s="442"/>
      <c r="Q19" s="442"/>
      <c r="R19" s="442"/>
    </row>
    <row r="20" spans="1:18" s="242" customFormat="1" ht="16.5" customHeight="1" x14ac:dyDescent="0.2">
      <c r="A20" s="446" t="s">
        <v>34</v>
      </c>
      <c r="B20" s="292" t="s">
        <v>303</v>
      </c>
      <c r="C20" s="304">
        <f t="shared" ref="C20:E21" si="10">IFERROR(C17/C11,0)</f>
        <v>0.17096774193548386</v>
      </c>
      <c r="D20" s="229">
        <f t="shared" si="10"/>
        <v>0.41702127659574467</v>
      </c>
      <c r="E20" s="229">
        <f t="shared" si="10"/>
        <v>0.7466666666666667</v>
      </c>
      <c r="F20" s="259" t="s">
        <v>19</v>
      </c>
      <c r="G20" s="268">
        <f>IFERROR(G17/G11,0)</f>
        <v>0.2454780361757106</v>
      </c>
      <c r="H20" s="228"/>
      <c r="J20" s="442"/>
      <c r="K20" s="442"/>
      <c r="L20" s="442"/>
      <c r="M20" s="442"/>
      <c r="N20" s="442"/>
      <c r="O20" s="442"/>
      <c r="P20" s="442"/>
      <c r="Q20" s="442"/>
      <c r="R20" s="442"/>
    </row>
    <row r="21" spans="1:18" s="242" customFormat="1" ht="16.5" customHeight="1" x14ac:dyDescent="0.2">
      <c r="A21" s="447"/>
      <c r="B21" s="293" t="s">
        <v>39</v>
      </c>
      <c r="C21" s="305">
        <f t="shared" si="10"/>
        <v>0.31860465116279069</v>
      </c>
      <c r="D21" s="230">
        <f t="shared" si="10"/>
        <v>0.55438596491228065</v>
      </c>
      <c r="E21" s="230">
        <f t="shared" si="10"/>
        <v>0.8545454545454545</v>
      </c>
      <c r="F21" s="260" t="s">
        <v>19</v>
      </c>
      <c r="G21" s="269">
        <f>IFERROR(G18/G12,0)</f>
        <v>0.53535353535353536</v>
      </c>
      <c r="H21" s="228"/>
      <c r="J21" s="442"/>
      <c r="K21" s="442"/>
      <c r="L21" s="442"/>
      <c r="M21" s="442"/>
      <c r="N21" s="442"/>
      <c r="O21" s="442"/>
      <c r="P21" s="442"/>
      <c r="Q21" s="442"/>
      <c r="R21" s="442"/>
    </row>
    <row r="22" spans="1:18" s="242" customFormat="1" ht="16.5" customHeight="1" thickBot="1" x14ac:dyDescent="0.25">
      <c r="A22" s="448"/>
      <c r="B22" s="294" t="s">
        <v>20</v>
      </c>
      <c r="C22" s="306">
        <f>((C12*C21)+(C11*C20))/C13</f>
        <v>0.20303030303030303</v>
      </c>
      <c r="D22" s="231">
        <f>((D12*D21)+(D11*D20))/D13</f>
        <v>0.49230769230769228</v>
      </c>
      <c r="E22" s="231">
        <f>((E12*E21)+(E11*E20))/E13</f>
        <v>0.81647058823529417</v>
      </c>
      <c r="F22" s="261" t="s">
        <v>19</v>
      </c>
      <c r="G22" s="270">
        <f>((G12*G21)+(G11*G20))/G13</f>
        <v>0.34358974358974359</v>
      </c>
      <c r="H22" s="228"/>
      <c r="J22" s="442"/>
      <c r="K22" s="442"/>
      <c r="L22" s="442"/>
      <c r="M22" s="442"/>
      <c r="N22" s="442"/>
      <c r="O22" s="442"/>
      <c r="P22" s="442"/>
      <c r="Q22" s="442"/>
      <c r="R22" s="442"/>
    </row>
    <row r="23" spans="1:18" s="242" customFormat="1" ht="16.5" customHeight="1" x14ac:dyDescent="0.2">
      <c r="A23" s="446" t="s">
        <v>103</v>
      </c>
      <c r="B23" s="292" t="s">
        <v>303</v>
      </c>
      <c r="C23" s="307">
        <v>39</v>
      </c>
      <c r="D23" s="247">
        <v>7</v>
      </c>
      <c r="E23" s="247">
        <v>10</v>
      </c>
      <c r="F23" s="259" t="s">
        <v>19</v>
      </c>
      <c r="G23" s="262">
        <f>SUM(C23:F23)</f>
        <v>56</v>
      </c>
      <c r="H23" s="228"/>
      <c r="I23" s="251"/>
      <c r="J23" s="444" t="s">
        <v>302</v>
      </c>
      <c r="K23" s="444"/>
      <c r="L23" s="444"/>
      <c r="M23" s="444"/>
      <c r="N23" s="444"/>
      <c r="O23" s="444"/>
      <c r="P23" s="444"/>
      <c r="Q23" s="444"/>
      <c r="R23" s="444"/>
    </row>
    <row r="24" spans="1:18" s="242" customFormat="1" ht="16.5" customHeight="1" x14ac:dyDescent="0.2">
      <c r="A24" s="447"/>
      <c r="B24" s="293" t="s">
        <v>39</v>
      </c>
      <c r="C24" s="308">
        <v>15</v>
      </c>
      <c r="D24" s="195">
        <v>14</v>
      </c>
      <c r="E24" s="195">
        <v>9</v>
      </c>
      <c r="F24" s="260" t="s">
        <v>19</v>
      </c>
      <c r="G24" s="263">
        <f>SUM(C24:F24)</f>
        <v>38</v>
      </c>
      <c r="H24" s="228"/>
      <c r="I24" s="251"/>
      <c r="J24" s="444"/>
      <c r="K24" s="444"/>
      <c r="L24" s="444"/>
      <c r="M24" s="444"/>
      <c r="N24" s="444"/>
      <c r="O24" s="444"/>
      <c r="P24" s="444"/>
      <c r="Q24" s="444"/>
      <c r="R24" s="444"/>
    </row>
    <row r="25" spans="1:18" s="242" customFormat="1" ht="16.5" customHeight="1" thickBot="1" x14ac:dyDescent="0.25">
      <c r="A25" s="448"/>
      <c r="B25" s="294" t="s">
        <v>0</v>
      </c>
      <c r="C25" s="386">
        <f>SUM(C23:C24)</f>
        <v>54</v>
      </c>
      <c r="D25" s="383">
        <f t="shared" ref="D25:E25" si="11">SUM(D23:D24)</f>
        <v>21</v>
      </c>
      <c r="E25" s="383">
        <f t="shared" si="11"/>
        <v>19</v>
      </c>
      <c r="F25" s="261" t="s">
        <v>19</v>
      </c>
      <c r="G25" s="264">
        <f>SUM(C25:F25)</f>
        <v>94</v>
      </c>
      <c r="H25" s="228"/>
      <c r="I25" s="251"/>
      <c r="J25" s="444"/>
      <c r="K25" s="444"/>
      <c r="L25" s="444"/>
      <c r="M25" s="444"/>
      <c r="N25" s="444"/>
      <c r="O25" s="444"/>
      <c r="P25" s="444"/>
      <c r="Q25" s="444"/>
      <c r="R25" s="444"/>
    </row>
    <row r="26" spans="1:18" s="242" customFormat="1" ht="16.5" customHeight="1" x14ac:dyDescent="0.2">
      <c r="A26" s="446" t="s">
        <v>18</v>
      </c>
      <c r="B26" s="292" t="s">
        <v>303</v>
      </c>
      <c r="C26" s="309">
        <f t="shared" ref="C26:E27" si="12">IFERROR(C23/C17,0)</f>
        <v>0.14716981132075471</v>
      </c>
      <c r="D26" s="232">
        <f t="shared" si="12"/>
        <v>7.1428571428571425E-2</v>
      </c>
      <c r="E26" s="280">
        <f t="shared" si="12"/>
        <v>8.9285714285714288E-2</v>
      </c>
      <c r="F26" s="259" t="s">
        <v>19</v>
      </c>
      <c r="G26" s="287">
        <f t="shared" ref="G26" si="13">IFERROR(G23/G17,0)</f>
        <v>0.11789473684210526</v>
      </c>
      <c r="H26" s="228"/>
      <c r="J26" s="444"/>
      <c r="K26" s="444"/>
      <c r="L26" s="444"/>
      <c r="M26" s="444"/>
      <c r="N26" s="444"/>
      <c r="O26" s="444"/>
      <c r="P26" s="444"/>
      <c r="Q26" s="444"/>
      <c r="R26" s="444"/>
    </row>
    <row r="27" spans="1:18" s="242" customFormat="1" ht="16.5" customHeight="1" x14ac:dyDescent="0.2">
      <c r="A27" s="447"/>
      <c r="B27" s="293" t="s">
        <v>39</v>
      </c>
      <c r="C27" s="310">
        <f t="shared" si="12"/>
        <v>0.10948905109489052</v>
      </c>
      <c r="D27" s="233">
        <f t="shared" si="12"/>
        <v>8.8607594936708861E-2</v>
      </c>
      <c r="E27" s="281">
        <f t="shared" si="12"/>
        <v>3.8297872340425532E-2</v>
      </c>
      <c r="F27" s="260" t="s">
        <v>19</v>
      </c>
      <c r="G27" s="288">
        <f t="shared" ref="G27" si="14">IFERROR(G24/G18,0)</f>
        <v>7.1698113207547168E-2</v>
      </c>
      <c r="H27" s="228"/>
      <c r="J27" s="444"/>
      <c r="K27" s="444"/>
      <c r="L27" s="444"/>
      <c r="M27" s="444"/>
      <c r="N27" s="444"/>
      <c r="O27" s="444"/>
      <c r="P27" s="444"/>
      <c r="Q27" s="444"/>
      <c r="R27" s="444"/>
    </row>
    <row r="28" spans="1:18" s="242" customFormat="1" ht="16.5" customHeight="1" thickBot="1" x14ac:dyDescent="0.25">
      <c r="A28" s="448"/>
      <c r="B28" s="294" t="s">
        <v>20</v>
      </c>
      <c r="C28" s="306">
        <f>((C18*C27)+(C17*C26))/C19</f>
        <v>0.13432835820895522</v>
      </c>
      <c r="D28" s="231">
        <f>((D18*D27)+(D17*D26))/D19</f>
        <v>8.203125E-2</v>
      </c>
      <c r="E28" s="282">
        <f>((E18*E27)+(E17*E26))/E19</f>
        <v>5.4755043227665709E-2</v>
      </c>
      <c r="F28" s="261" t="s">
        <v>19</v>
      </c>
      <c r="G28" s="270">
        <f>((G18*G27)+(G17*G26))/G19</f>
        <v>9.353233830845771E-2</v>
      </c>
      <c r="H28" s="228"/>
      <c r="J28" s="444"/>
      <c r="K28" s="444"/>
      <c r="L28" s="444"/>
      <c r="M28" s="444"/>
      <c r="N28" s="444"/>
      <c r="O28" s="444"/>
      <c r="P28" s="444"/>
      <c r="Q28" s="444"/>
      <c r="R28" s="444"/>
    </row>
    <row r="29" spans="1:18" s="242" customFormat="1" ht="16.5" customHeight="1" x14ac:dyDescent="0.2">
      <c r="A29" s="446" t="s">
        <v>30</v>
      </c>
      <c r="B29" s="292" t="s">
        <v>303</v>
      </c>
      <c r="C29" s="311">
        <f t="shared" ref="C29:E30" si="15">C11*C32</f>
        <v>226</v>
      </c>
      <c r="D29" s="234">
        <f t="shared" si="15"/>
        <v>91</v>
      </c>
      <c r="E29" s="283">
        <f t="shared" si="15"/>
        <v>102.00000000000001</v>
      </c>
      <c r="F29" s="259" t="s">
        <v>19</v>
      </c>
      <c r="G29" s="289">
        <f>SUM(C29:F29)</f>
        <v>419</v>
      </c>
      <c r="H29" s="315"/>
      <c r="J29" s="444"/>
      <c r="K29" s="444"/>
      <c r="L29" s="444"/>
      <c r="M29" s="444"/>
      <c r="N29" s="444"/>
      <c r="O29" s="444"/>
      <c r="P29" s="444"/>
      <c r="Q29" s="444"/>
      <c r="R29" s="444"/>
    </row>
    <row r="30" spans="1:18" s="242" customFormat="1" ht="16.5" customHeight="1" x14ac:dyDescent="0.2">
      <c r="A30" s="447"/>
      <c r="B30" s="293" t="s">
        <v>39</v>
      </c>
      <c r="C30" s="312">
        <f t="shared" si="15"/>
        <v>121.99999999999999</v>
      </c>
      <c r="D30" s="235">
        <f t="shared" si="15"/>
        <v>144</v>
      </c>
      <c r="E30" s="284">
        <f t="shared" si="15"/>
        <v>226</v>
      </c>
      <c r="F30" s="260" t="s">
        <v>19</v>
      </c>
      <c r="G30" s="290">
        <f>SUM(C30:F30)</f>
        <v>492</v>
      </c>
      <c r="H30" s="315"/>
      <c r="J30" s="444"/>
      <c r="K30" s="444"/>
      <c r="L30" s="444"/>
      <c r="M30" s="444"/>
      <c r="N30" s="444"/>
      <c r="O30" s="444"/>
      <c r="P30" s="444"/>
      <c r="Q30" s="444"/>
      <c r="R30" s="444"/>
    </row>
    <row r="31" spans="1:18" s="242" customFormat="1" ht="16.5" customHeight="1" thickBot="1" x14ac:dyDescent="0.25">
      <c r="A31" s="448"/>
      <c r="B31" s="294" t="s">
        <v>0</v>
      </c>
      <c r="C31" s="313">
        <f>SUM(C29:C30)</f>
        <v>348</v>
      </c>
      <c r="D31" s="236">
        <f t="shared" ref="D31:E31" si="16">SUM(D29:D30)</f>
        <v>235</v>
      </c>
      <c r="E31" s="285">
        <f t="shared" si="16"/>
        <v>328</v>
      </c>
      <c r="F31" s="261" t="s">
        <v>19</v>
      </c>
      <c r="G31" s="291">
        <f>SUM(G29:G30)</f>
        <v>911</v>
      </c>
      <c r="H31" s="315"/>
      <c r="J31" s="444"/>
      <c r="K31" s="444"/>
      <c r="L31" s="444"/>
      <c r="M31" s="444"/>
      <c r="N31" s="444"/>
      <c r="O31" s="444"/>
      <c r="P31" s="444"/>
      <c r="Q31" s="444"/>
      <c r="R31" s="444"/>
    </row>
    <row r="32" spans="1:18" s="242" customFormat="1" ht="16.5" customHeight="1" x14ac:dyDescent="0.2">
      <c r="A32" s="446" t="s">
        <v>28</v>
      </c>
      <c r="B32" s="292" t="s">
        <v>303</v>
      </c>
      <c r="C32" s="387">
        <f t="shared" ref="C32:E33" si="17">IFERROR((C17-(C17*C26))/C11,0)</f>
        <v>0.14580645161290323</v>
      </c>
      <c r="D32" s="384">
        <f t="shared" si="17"/>
        <v>0.38723404255319149</v>
      </c>
      <c r="E32" s="385">
        <f t="shared" si="17"/>
        <v>0.68</v>
      </c>
      <c r="F32" s="259" t="s">
        <v>19</v>
      </c>
      <c r="G32" s="268">
        <f t="shared" ref="G32" si="18">IFERROR((G17-(G17*G26))/G11,0)</f>
        <v>0.21653746770025839</v>
      </c>
      <c r="H32" s="228"/>
      <c r="J32" s="444"/>
      <c r="K32" s="444"/>
      <c r="L32" s="444"/>
      <c r="M32" s="444"/>
      <c r="N32" s="444"/>
      <c r="O32" s="444"/>
      <c r="P32" s="444"/>
      <c r="Q32" s="444"/>
      <c r="R32" s="444"/>
    </row>
    <row r="33" spans="1:17" s="242" customFormat="1" ht="16.5" customHeight="1" x14ac:dyDescent="0.2">
      <c r="A33" s="447"/>
      <c r="B33" s="293" t="s">
        <v>39</v>
      </c>
      <c r="C33" s="314">
        <f t="shared" si="17"/>
        <v>0.28372093023255812</v>
      </c>
      <c r="D33" s="237">
        <f t="shared" si="17"/>
        <v>0.50526315789473686</v>
      </c>
      <c r="E33" s="286">
        <f t="shared" si="17"/>
        <v>0.82181818181818178</v>
      </c>
      <c r="F33" s="260" t="s">
        <v>19</v>
      </c>
      <c r="G33" s="269">
        <f t="shared" ref="G33" si="19">IFERROR((G18-(G18*G27))/G12,0)</f>
        <v>0.49696969696969695</v>
      </c>
      <c r="H33" s="228"/>
      <c r="J33" s="275"/>
      <c r="K33" s="275"/>
      <c r="L33" s="275"/>
      <c r="M33" s="275"/>
      <c r="N33" s="275"/>
      <c r="O33" s="275"/>
      <c r="P33" s="275"/>
      <c r="Q33" s="275"/>
    </row>
    <row r="34" spans="1:17" s="242" customFormat="1" ht="16.5" customHeight="1" thickBot="1" x14ac:dyDescent="0.25">
      <c r="A34" s="448"/>
      <c r="B34" s="294" t="s">
        <v>20</v>
      </c>
      <c r="C34" s="306">
        <f>((C18-(C18*C27))+(C17-(C17*C26)))/C13</f>
        <v>0.17575757575757575</v>
      </c>
      <c r="D34" s="231">
        <f>((D18-(D18*D27))+(D17-(D17*D26)))/D13</f>
        <v>0.45192307692307693</v>
      </c>
      <c r="E34" s="282">
        <f>((E18-(E18*E27))+(E17-(E17*E26)))/E13</f>
        <v>0.77176470588235291</v>
      </c>
      <c r="F34" s="261" t="s">
        <v>19</v>
      </c>
      <c r="G34" s="270">
        <f>((G18-(G18*G27))+(G17-(G17*G26)))/G13</f>
        <v>0.31145299145299143</v>
      </c>
      <c r="H34" s="228"/>
      <c r="J34" s="275"/>
      <c r="K34" s="275"/>
      <c r="L34" s="275"/>
      <c r="M34" s="275"/>
      <c r="N34" s="275"/>
      <c r="O34" s="275"/>
      <c r="P34" s="275"/>
      <c r="Q34" s="275"/>
    </row>
    <row r="35" spans="1:17" customFormat="1" ht="16.5" customHeight="1" x14ac:dyDescent="0.2"/>
    <row r="36" spans="1:17" ht="15" customHeight="1" x14ac:dyDescent="0.2">
      <c r="A36" s="442" t="s">
        <v>344</v>
      </c>
      <c r="B36" s="442"/>
      <c r="C36" s="442"/>
      <c r="D36" s="442"/>
      <c r="E36" s="442"/>
      <c r="F36" s="442"/>
      <c r="G36" s="442"/>
      <c r="H36" s="442"/>
      <c r="I36" s="442"/>
      <c r="J36" s="275"/>
      <c r="K36" s="275"/>
      <c r="L36" s="275"/>
      <c r="M36" s="275"/>
      <c r="N36" s="275"/>
      <c r="O36" s="275"/>
      <c r="P36" s="275"/>
      <c r="Q36" s="275"/>
    </row>
    <row r="37" spans="1:17" ht="15" customHeight="1" x14ac:dyDescent="0.2">
      <c r="A37" s="442"/>
      <c r="B37" s="442"/>
      <c r="C37" s="442"/>
      <c r="D37" s="442"/>
      <c r="E37" s="442"/>
      <c r="F37" s="442"/>
      <c r="G37" s="442"/>
      <c r="H37" s="442"/>
      <c r="I37" s="442"/>
      <c r="J37" s="275"/>
      <c r="K37" s="275"/>
      <c r="L37" s="275"/>
      <c r="M37" s="275"/>
      <c r="N37" s="275"/>
      <c r="O37" s="275"/>
      <c r="P37" s="275"/>
      <c r="Q37" s="275"/>
    </row>
    <row r="38" spans="1:17" ht="16.5" customHeight="1" x14ac:dyDescent="0.2">
      <c r="A38" s="442"/>
      <c r="B38" s="442"/>
      <c r="C38" s="442"/>
      <c r="D38" s="442"/>
      <c r="E38" s="442"/>
      <c r="F38" s="442"/>
      <c r="G38" s="442"/>
      <c r="H38" s="442"/>
      <c r="I38" s="442"/>
      <c r="J38" s="275"/>
      <c r="K38" s="275"/>
      <c r="L38" s="275"/>
      <c r="M38" s="275"/>
      <c r="N38" s="275"/>
      <c r="O38" s="275"/>
      <c r="P38" s="275"/>
      <c r="Q38" s="275"/>
    </row>
    <row r="39" spans="1:17" ht="16.5" customHeight="1" x14ac:dyDescent="0.2">
      <c r="A39" s="442"/>
      <c r="B39" s="442"/>
      <c r="C39" s="442"/>
      <c r="D39" s="442"/>
      <c r="E39" s="442"/>
      <c r="F39" s="442"/>
      <c r="G39" s="442"/>
      <c r="H39" s="442"/>
      <c r="I39" s="442"/>
      <c r="J39" s="275"/>
      <c r="K39" s="275"/>
      <c r="L39" s="275"/>
      <c r="M39" s="275"/>
      <c r="N39" s="275"/>
      <c r="O39" s="275"/>
      <c r="P39" s="275"/>
      <c r="Q39" s="275"/>
    </row>
    <row r="40" spans="1:17" ht="16.5" customHeight="1" x14ac:dyDescent="0.2">
      <c r="A40" s="442"/>
      <c r="B40" s="442"/>
      <c r="C40" s="442"/>
      <c r="D40" s="442"/>
      <c r="E40" s="442"/>
      <c r="F40" s="442"/>
      <c r="G40" s="442"/>
      <c r="H40" s="442"/>
      <c r="I40" s="442"/>
    </row>
    <row r="41" spans="1:17" ht="16.5" customHeight="1" x14ac:dyDescent="0.2">
      <c r="A41" s="442"/>
      <c r="B41" s="442"/>
      <c r="C41" s="442"/>
      <c r="D41" s="442"/>
      <c r="E41" s="442"/>
      <c r="F41" s="442"/>
      <c r="G41" s="442"/>
      <c r="H41" s="442"/>
      <c r="I41" s="442"/>
    </row>
    <row r="42" spans="1:17" ht="16.5" customHeight="1" x14ac:dyDescent="0.2">
      <c r="A42" s="442"/>
      <c r="B42" s="442"/>
      <c r="C42" s="442"/>
      <c r="D42" s="442"/>
      <c r="E42" s="442"/>
      <c r="F42" s="442"/>
      <c r="G42" s="442"/>
      <c r="H42" s="442"/>
      <c r="I42" s="442"/>
    </row>
    <row r="43" spans="1:17" ht="16.5" customHeight="1" x14ac:dyDescent="0.2">
      <c r="A43" s="442"/>
      <c r="B43" s="442"/>
      <c r="C43" s="442"/>
      <c r="D43" s="442"/>
      <c r="E43" s="442"/>
      <c r="F43" s="442"/>
      <c r="G43" s="442"/>
      <c r="H43" s="442"/>
      <c r="I43" s="442"/>
    </row>
    <row r="44" spans="1:17" ht="16.5" customHeight="1" x14ac:dyDescent="0.2">
      <c r="A44" s="442"/>
      <c r="B44" s="442"/>
      <c r="C44" s="442"/>
      <c r="D44" s="442"/>
      <c r="E44" s="442"/>
      <c r="F44" s="442"/>
      <c r="G44" s="442"/>
      <c r="H44" s="442"/>
      <c r="I44" s="442"/>
    </row>
    <row r="45" spans="1:17" ht="16.5" customHeight="1" x14ac:dyDescent="0.2">
      <c r="A45" s="442"/>
      <c r="B45" s="442"/>
      <c r="C45" s="442"/>
      <c r="D45" s="442"/>
      <c r="E45" s="442"/>
      <c r="F45" s="442"/>
      <c r="G45" s="442"/>
      <c r="H45" s="442"/>
      <c r="I45" s="442"/>
    </row>
    <row r="46" spans="1:17" ht="16.5" customHeight="1" x14ac:dyDescent="0.2">
      <c r="A46" s="442"/>
      <c r="B46" s="442"/>
      <c r="C46" s="442"/>
      <c r="D46" s="442"/>
      <c r="E46" s="442"/>
      <c r="F46" s="442"/>
      <c r="G46" s="442"/>
      <c r="H46" s="442"/>
      <c r="I46" s="442"/>
    </row>
    <row r="47" spans="1:17" ht="16.5" customHeight="1" x14ac:dyDescent="0.2">
      <c r="A47" s="442"/>
      <c r="B47" s="442"/>
      <c r="C47" s="442"/>
      <c r="D47" s="442"/>
      <c r="E47" s="442"/>
      <c r="F47" s="442"/>
      <c r="G47" s="442"/>
      <c r="H47" s="442"/>
      <c r="I47" s="442"/>
    </row>
    <row r="48" spans="1:17" ht="16.5" customHeight="1" x14ac:dyDescent="0.2">
      <c r="A48" s="442"/>
      <c r="B48" s="442"/>
      <c r="C48" s="442"/>
      <c r="D48" s="442"/>
      <c r="E48" s="442"/>
      <c r="F48" s="442"/>
      <c r="G48" s="442"/>
      <c r="H48" s="442"/>
      <c r="I48" s="442"/>
    </row>
    <row r="49" spans="1:9" x14ac:dyDescent="0.2">
      <c r="A49" s="442"/>
      <c r="B49" s="442"/>
      <c r="C49" s="442"/>
      <c r="D49" s="442"/>
      <c r="E49" s="442"/>
      <c r="F49" s="442"/>
      <c r="G49" s="442"/>
      <c r="H49" s="442"/>
      <c r="I49" s="442"/>
    </row>
    <row r="50" spans="1:9" x14ac:dyDescent="0.2">
      <c r="A50" s="442"/>
      <c r="B50" s="442"/>
      <c r="C50" s="442"/>
      <c r="D50" s="442"/>
      <c r="E50" s="442"/>
      <c r="F50" s="442"/>
      <c r="G50" s="442"/>
      <c r="H50" s="442"/>
      <c r="I50" s="442"/>
    </row>
    <row r="51" spans="1:9" ht="21.75" customHeight="1" x14ac:dyDescent="0.2">
      <c r="A51" s="442"/>
      <c r="B51" s="442"/>
      <c r="C51" s="442"/>
      <c r="D51" s="442"/>
      <c r="E51" s="442"/>
      <c r="F51" s="442"/>
      <c r="G51" s="442"/>
      <c r="H51" s="442"/>
      <c r="I51" s="442"/>
    </row>
    <row r="52" spans="1:9" x14ac:dyDescent="0.2">
      <c r="A52" s="442"/>
      <c r="B52" s="442"/>
      <c r="C52" s="442"/>
      <c r="D52" s="442"/>
      <c r="E52" s="442"/>
      <c r="F52" s="442"/>
      <c r="G52" s="442"/>
      <c r="H52" s="442"/>
      <c r="I52" s="442"/>
    </row>
    <row r="53" spans="1:9" x14ac:dyDescent="0.2">
      <c r="A53" s="442"/>
      <c r="B53" s="442"/>
      <c r="C53" s="442"/>
      <c r="D53" s="442"/>
      <c r="E53" s="442"/>
      <c r="F53" s="442"/>
      <c r="G53" s="442"/>
      <c r="H53" s="442"/>
      <c r="I53" s="442"/>
    </row>
    <row r="54" spans="1:9" x14ac:dyDescent="0.2">
      <c r="A54" s="442"/>
      <c r="B54" s="442"/>
      <c r="C54" s="442"/>
      <c r="D54" s="442"/>
      <c r="E54" s="442"/>
      <c r="F54" s="442"/>
      <c r="G54" s="442"/>
      <c r="H54" s="442"/>
      <c r="I54" s="442"/>
    </row>
    <row r="55" spans="1:9" x14ac:dyDescent="0.2">
      <c r="A55" s="442"/>
      <c r="B55" s="442"/>
      <c r="C55" s="442"/>
      <c r="D55" s="442"/>
      <c r="E55" s="442"/>
      <c r="F55" s="442"/>
      <c r="G55" s="442"/>
      <c r="H55" s="442"/>
      <c r="I55" s="442"/>
    </row>
    <row r="56" spans="1:9" x14ac:dyDescent="0.2">
      <c r="A56" s="442"/>
      <c r="B56" s="442"/>
      <c r="C56" s="442"/>
      <c r="D56" s="442"/>
      <c r="E56" s="442"/>
      <c r="F56" s="442"/>
      <c r="G56" s="442"/>
      <c r="H56" s="442"/>
      <c r="I56" s="442"/>
    </row>
    <row r="57" spans="1:9" x14ac:dyDescent="0.2">
      <c r="A57" s="442"/>
      <c r="B57" s="442"/>
      <c r="C57" s="442"/>
      <c r="D57" s="442"/>
      <c r="E57" s="442"/>
      <c r="F57" s="442"/>
      <c r="G57" s="442"/>
      <c r="H57" s="442"/>
      <c r="I57" s="442"/>
    </row>
    <row r="58" spans="1:9" x14ac:dyDescent="0.2">
      <c r="A58" s="442"/>
      <c r="B58" s="442"/>
      <c r="C58" s="442"/>
      <c r="D58" s="442"/>
      <c r="E58" s="442"/>
      <c r="F58" s="442"/>
      <c r="G58" s="442"/>
      <c r="H58" s="442"/>
      <c r="I58" s="442"/>
    </row>
    <row r="59" spans="1:9" x14ac:dyDescent="0.2">
      <c r="A59" s="442"/>
      <c r="B59" s="442"/>
      <c r="C59" s="442"/>
      <c r="D59" s="442"/>
      <c r="E59" s="442"/>
      <c r="F59" s="442"/>
      <c r="G59" s="442"/>
      <c r="H59" s="442"/>
      <c r="I59" s="442"/>
    </row>
    <row r="60" spans="1:9" x14ac:dyDescent="0.2">
      <c r="A60" s="442"/>
      <c r="B60" s="442"/>
      <c r="C60" s="442"/>
      <c r="D60" s="442"/>
      <c r="E60" s="442"/>
      <c r="F60" s="442"/>
      <c r="G60" s="442"/>
      <c r="H60" s="442"/>
      <c r="I60" s="442"/>
    </row>
    <row r="61" spans="1:9" x14ac:dyDescent="0.2">
      <c r="A61" s="442"/>
      <c r="B61" s="442"/>
      <c r="C61" s="442"/>
      <c r="D61" s="442"/>
      <c r="E61" s="442"/>
      <c r="F61" s="442"/>
      <c r="G61" s="442"/>
      <c r="H61" s="442"/>
      <c r="I61" s="442"/>
    </row>
    <row r="62" spans="1:9" x14ac:dyDescent="0.2">
      <c r="A62" s="442"/>
      <c r="B62" s="442"/>
      <c r="C62" s="442"/>
      <c r="D62" s="442"/>
      <c r="E62" s="442"/>
      <c r="F62" s="442"/>
      <c r="G62" s="442"/>
      <c r="H62" s="442"/>
      <c r="I62" s="442"/>
    </row>
    <row r="63" spans="1:9" x14ac:dyDescent="0.2">
      <c r="A63" s="442"/>
      <c r="B63" s="442"/>
      <c r="C63" s="442"/>
      <c r="D63" s="442"/>
      <c r="E63" s="442"/>
      <c r="F63" s="442"/>
      <c r="G63" s="442"/>
      <c r="H63" s="442"/>
      <c r="I63" s="442"/>
    </row>
    <row r="64" spans="1:9" x14ac:dyDescent="0.2">
      <c r="A64" s="442"/>
      <c r="B64" s="442"/>
      <c r="C64" s="442"/>
      <c r="D64" s="442"/>
      <c r="E64" s="442"/>
      <c r="F64" s="442"/>
      <c r="G64" s="442"/>
      <c r="H64" s="442"/>
      <c r="I64" s="442"/>
    </row>
    <row r="65" spans="1:9" x14ac:dyDescent="0.2">
      <c r="A65" s="442"/>
      <c r="B65" s="442"/>
      <c r="C65" s="442"/>
      <c r="D65" s="442"/>
      <c r="E65" s="442"/>
      <c r="F65" s="442"/>
      <c r="G65" s="442"/>
      <c r="H65" s="442"/>
      <c r="I65" s="442"/>
    </row>
    <row r="66" spans="1:9" x14ac:dyDescent="0.2">
      <c r="A66" s="442"/>
      <c r="B66" s="442"/>
      <c r="C66" s="442"/>
      <c r="D66" s="442"/>
      <c r="E66" s="442"/>
      <c r="F66" s="442"/>
      <c r="G66" s="442"/>
      <c r="H66" s="442"/>
      <c r="I66" s="442"/>
    </row>
    <row r="67" spans="1:9" x14ac:dyDescent="0.2">
      <c r="A67" s="442"/>
      <c r="B67" s="442"/>
      <c r="C67" s="442"/>
      <c r="D67" s="442"/>
      <c r="E67" s="442"/>
      <c r="F67" s="442"/>
      <c r="G67" s="442"/>
      <c r="H67" s="442"/>
      <c r="I67" s="442"/>
    </row>
    <row r="68" spans="1:9" x14ac:dyDescent="0.2">
      <c r="A68" s="442"/>
      <c r="B68" s="442"/>
      <c r="C68" s="442"/>
      <c r="D68" s="442"/>
      <c r="E68" s="442"/>
      <c r="F68" s="442"/>
      <c r="G68" s="442"/>
      <c r="H68" s="442"/>
      <c r="I68" s="442"/>
    </row>
    <row r="69" spans="1:9" x14ac:dyDescent="0.2"/>
    <row r="70" spans="1:9" x14ac:dyDescent="0.2"/>
    <row r="71" spans="1:9" x14ac:dyDescent="0.2"/>
  </sheetData>
  <sheetProtection password="C66B" sheet="1" objects="1" scenarios="1" selectLockedCells="1"/>
  <mergeCells count="18">
    <mergeCell ref="J2:Q2"/>
    <mergeCell ref="A5:A7"/>
    <mergeCell ref="A8:A10"/>
    <mergeCell ref="A32:A34"/>
    <mergeCell ref="A17:A19"/>
    <mergeCell ref="A11:A13"/>
    <mergeCell ref="A26:A28"/>
    <mergeCell ref="A23:A25"/>
    <mergeCell ref="A29:A31"/>
    <mergeCell ref="A20:A22"/>
    <mergeCell ref="A14:A16"/>
    <mergeCell ref="A1:H3"/>
    <mergeCell ref="A36:I68"/>
    <mergeCell ref="J3:R11"/>
    <mergeCell ref="J12:R16"/>
    <mergeCell ref="J17:R17"/>
    <mergeCell ref="J19:R22"/>
    <mergeCell ref="J23:R32"/>
  </mergeCells>
  <pageMargins left="0.7" right="0.7" top="0.99614583333333329" bottom="0.5703125" header="0.3" footer="0.3"/>
  <pageSetup scale="73" orientation="portrait" r:id="rId1"/>
  <headerFooter>
    <oddHeader>&amp;L&amp;G&amp;C&amp;"Calibri,Bold"Performance Improvement Calculator:
PROGRAM PERFORMANCE INPUT&amp;R&amp;G</oddHeader>
    <oddFooter xml:space="preserve">&amp;L&amp;8
For more information on the Performance Improvement Calculator, please contact Anna Blasco at the National Alliance to End Homelessness: ablasco@naeh.org or Megan Kurteff Schatz of Focus Strategies: megan@focusstrategies.net. 
</oddFooter>
  </headerFooter>
  <rowBreaks count="1" manualBreakCount="1">
    <brk id="34"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G37"/>
  <sheetViews>
    <sheetView showGridLines="0" zoomScaleNormal="100" workbookViewId="0">
      <selection activeCell="B17" sqref="B17"/>
    </sheetView>
  </sheetViews>
  <sheetFormatPr defaultColWidth="0" defaultRowHeight="12.75" zeroHeight="1" x14ac:dyDescent="0.2"/>
  <cols>
    <col min="1" max="1" width="25.8984375" style="1" customWidth="1"/>
    <col min="2" max="5" width="10.69921875" style="1" customWidth="1"/>
    <col min="6" max="6" width="8.796875" style="1" hidden="1" customWidth="1"/>
    <col min="7" max="7" width="0" style="1" hidden="1" customWidth="1"/>
    <col min="8" max="16384" width="8.796875" style="1" hidden="1"/>
  </cols>
  <sheetData>
    <row r="1" spans="1:7" ht="15.75" x14ac:dyDescent="0.25">
      <c r="A1" s="352" t="s">
        <v>220</v>
      </c>
    </row>
    <row r="2" spans="1:7" ht="16.5" customHeight="1" x14ac:dyDescent="0.2">
      <c r="A2" s="453" t="s">
        <v>236</v>
      </c>
      <c r="B2" s="453"/>
      <c r="C2" s="453"/>
      <c r="D2" s="453"/>
      <c r="E2" s="453"/>
      <c r="F2" s="143"/>
      <c r="G2" s="143"/>
    </row>
    <row r="3" spans="1:7" ht="22.5" customHeight="1" x14ac:dyDescent="0.2">
      <c r="A3" s="453"/>
      <c r="B3" s="453"/>
      <c r="C3" s="453"/>
      <c r="D3" s="453"/>
      <c r="E3" s="453"/>
      <c r="F3" s="143"/>
      <c r="G3" s="143"/>
    </row>
    <row r="4" spans="1:7" x14ac:dyDescent="0.2">
      <c r="A4" s="453"/>
      <c r="B4" s="453"/>
      <c r="C4" s="453"/>
      <c r="D4" s="453"/>
      <c r="E4" s="453"/>
      <c r="F4" s="143"/>
      <c r="G4" s="143"/>
    </row>
    <row r="5" spans="1:7" x14ac:dyDescent="0.2">
      <c r="A5" s="453"/>
      <c r="B5" s="453"/>
      <c r="C5" s="453"/>
      <c r="D5" s="453"/>
      <c r="E5" s="453"/>
      <c r="F5" s="143"/>
      <c r="G5" s="143"/>
    </row>
    <row r="6" spans="1:7" x14ac:dyDescent="0.2">
      <c r="A6" s="453"/>
      <c r="B6" s="453"/>
      <c r="C6" s="453"/>
      <c r="D6" s="453"/>
      <c r="E6" s="453"/>
      <c r="F6" s="143"/>
      <c r="G6" s="143"/>
    </row>
    <row r="7" spans="1:7" x14ac:dyDescent="0.2">
      <c r="A7" s="453"/>
      <c r="B7" s="453"/>
      <c r="C7" s="453"/>
      <c r="D7" s="453"/>
      <c r="E7" s="453"/>
      <c r="F7" s="143"/>
      <c r="G7" s="143"/>
    </row>
    <row r="8" spans="1:7" ht="56.25" customHeight="1" x14ac:dyDescent="0.2">
      <c r="A8" s="453"/>
      <c r="B8" s="453"/>
      <c r="C8" s="453"/>
      <c r="D8" s="453"/>
      <c r="E8" s="453"/>
      <c r="F8" s="143"/>
      <c r="G8" s="143"/>
    </row>
    <row r="9" spans="1:7" x14ac:dyDescent="0.2">
      <c r="A9" s="143"/>
      <c r="B9" s="143"/>
      <c r="C9" s="143"/>
      <c r="D9" s="143"/>
      <c r="E9" s="143"/>
      <c r="F9" s="143"/>
      <c r="G9" s="143"/>
    </row>
    <row r="10" spans="1:7" x14ac:dyDescent="0.2">
      <c r="A10" s="454" t="s">
        <v>123</v>
      </c>
      <c r="B10" s="454"/>
      <c r="C10" s="454"/>
      <c r="D10" s="454"/>
      <c r="E10" s="454"/>
      <c r="F10" s="143"/>
      <c r="G10" s="143"/>
    </row>
    <row r="11" spans="1:7" x14ac:dyDescent="0.2">
      <c r="A11" s="454"/>
      <c r="B11" s="454"/>
      <c r="C11" s="454"/>
      <c r="D11" s="454"/>
      <c r="E11" s="454"/>
      <c r="F11" s="143"/>
      <c r="G11" s="143"/>
    </row>
    <row r="12" spans="1:7" ht="24" customHeight="1" x14ac:dyDescent="0.2">
      <c r="A12" s="454"/>
      <c r="B12" s="454"/>
      <c r="C12" s="454"/>
      <c r="D12" s="454"/>
      <c r="E12" s="454"/>
      <c r="F12" s="143"/>
      <c r="G12" s="143"/>
    </row>
    <row r="13" spans="1:7" x14ac:dyDescent="0.2">
      <c r="A13" s="15"/>
      <c r="B13" s="143"/>
      <c r="C13" s="143"/>
      <c r="D13" s="143"/>
      <c r="E13" s="143"/>
      <c r="F13" s="143"/>
      <c r="G13" s="143"/>
    </row>
    <row r="14" spans="1:7" s="182" customFormat="1" ht="36.75" customHeight="1" x14ac:dyDescent="0.2">
      <c r="B14" s="189" t="s">
        <v>4</v>
      </c>
      <c r="C14" s="189" t="s">
        <v>3</v>
      </c>
      <c r="D14" s="189" t="s">
        <v>2</v>
      </c>
      <c r="E14" s="189" t="s">
        <v>17</v>
      </c>
    </row>
    <row r="15" spans="1:7" s="182" customFormat="1" ht="15.75" x14ac:dyDescent="0.2">
      <c r="A15" s="455" t="s">
        <v>304</v>
      </c>
      <c r="B15" s="455"/>
      <c r="C15" s="455"/>
      <c r="D15" s="455"/>
      <c r="E15" s="455"/>
    </row>
    <row r="16" spans="1:7" ht="34.5" customHeight="1" x14ac:dyDescent="0.2">
      <c r="A16" s="184" t="s">
        <v>107</v>
      </c>
      <c r="B16" s="52">
        <f>'2.Data Input'!C5</f>
        <v>200</v>
      </c>
      <c r="C16" s="52">
        <f>'2.Data Input'!D5</f>
        <v>170</v>
      </c>
      <c r="D16" s="52">
        <f>'2.Data Input'!E5</f>
        <v>50</v>
      </c>
      <c r="E16" s="52">
        <f>'2.Data Input'!F5</f>
        <v>185</v>
      </c>
    </row>
    <row r="17" spans="1:5" ht="34.5" customHeight="1" x14ac:dyDescent="0.2">
      <c r="A17" s="184" t="s">
        <v>105</v>
      </c>
      <c r="B17" s="191"/>
      <c r="C17" s="191"/>
      <c r="D17" s="191"/>
      <c r="E17" s="191"/>
    </row>
    <row r="18" spans="1:5" ht="34.5" customHeight="1" thickBot="1" x14ac:dyDescent="0.25">
      <c r="A18" s="185" t="s">
        <v>106</v>
      </c>
      <c r="B18" s="192"/>
      <c r="C18" s="192"/>
      <c r="D18" s="192"/>
      <c r="E18" s="192"/>
    </row>
    <row r="19" spans="1:5" ht="34.5" customHeight="1" thickBot="1" x14ac:dyDescent="0.25">
      <c r="A19" s="186" t="s">
        <v>108</v>
      </c>
      <c r="B19" s="187" t="str">
        <f>IFERROR((B18/B17)*B16,"")</f>
        <v/>
      </c>
      <c r="C19" s="187" t="str">
        <f t="shared" ref="C19:E19" si="0">IFERROR((C18/C17)*C16,"")</f>
        <v/>
      </c>
      <c r="D19" s="187" t="str">
        <f t="shared" si="0"/>
        <v/>
      </c>
      <c r="E19" s="188" t="str">
        <f t="shared" si="0"/>
        <v/>
      </c>
    </row>
    <row r="20" spans="1:5" ht="16.5" customHeight="1" x14ac:dyDescent="0.2">
      <c r="A20" s="143"/>
    </row>
    <row r="21" spans="1:5" ht="37.5" customHeight="1" x14ac:dyDescent="0.2">
      <c r="A21" s="182"/>
      <c r="B21" s="183" t="s">
        <v>4</v>
      </c>
      <c r="C21" s="183" t="s">
        <v>3</v>
      </c>
      <c r="D21" s="183" t="s">
        <v>2</v>
      </c>
      <c r="E21" s="183" t="s">
        <v>17</v>
      </c>
    </row>
    <row r="22" spans="1:5" ht="15.75" x14ac:dyDescent="0.2">
      <c r="A22" s="456" t="s">
        <v>104</v>
      </c>
      <c r="B22" s="456"/>
      <c r="C22" s="456"/>
      <c r="D22" s="456"/>
      <c r="E22" s="456"/>
    </row>
    <row r="23" spans="1:5" ht="35.1" customHeight="1" x14ac:dyDescent="0.2">
      <c r="A23" s="184" t="s">
        <v>305</v>
      </c>
      <c r="B23" s="52">
        <f>'2.Data Input'!C6</f>
        <v>90</v>
      </c>
      <c r="C23" s="52">
        <f>'2.Data Input'!D6</f>
        <v>240</v>
      </c>
      <c r="D23" s="52">
        <f>'2.Data Input'!E6</f>
        <v>75</v>
      </c>
      <c r="E23" s="52">
        <f>'2.Data Input'!F6</f>
        <v>80</v>
      </c>
    </row>
    <row r="24" spans="1:5" ht="35.1" customHeight="1" x14ac:dyDescent="0.2">
      <c r="A24" s="184" t="s">
        <v>306</v>
      </c>
      <c r="B24" s="191"/>
      <c r="C24" s="191"/>
      <c r="D24" s="191"/>
      <c r="E24" s="191"/>
    </row>
    <row r="25" spans="1:5" ht="43.15" customHeight="1" thickBot="1" x14ac:dyDescent="0.25">
      <c r="A25" s="185" t="s">
        <v>106</v>
      </c>
      <c r="B25" s="192"/>
      <c r="C25" s="192"/>
      <c r="D25" s="192"/>
      <c r="E25" s="192"/>
    </row>
    <row r="26" spans="1:5" ht="35.1" customHeight="1" thickBot="1" x14ac:dyDescent="0.25">
      <c r="A26" s="186" t="s">
        <v>108</v>
      </c>
      <c r="B26" s="187" t="str">
        <f>IFERROR((B25/B24)*B23,"")</f>
        <v/>
      </c>
      <c r="C26" s="187" t="str">
        <f t="shared" ref="C26" si="1">IFERROR((C25/C24)*C23,"")</f>
        <v/>
      </c>
      <c r="D26" s="187" t="str">
        <f>IFERROR((D25/D24)*D23,"")</f>
        <v/>
      </c>
      <c r="E26" s="188" t="str">
        <f t="shared" ref="E26" si="2">IFERROR((E25/E24)*E23,"")</f>
        <v/>
      </c>
    </row>
    <row r="27" spans="1:5" ht="35.1" hidden="1" customHeight="1" x14ac:dyDescent="0.2"/>
    <row r="28" spans="1:5" ht="35.1" hidden="1" customHeight="1" x14ac:dyDescent="0.2"/>
    <row r="29" spans="1:5" ht="35.1" hidden="1" customHeight="1" x14ac:dyDescent="0.2"/>
    <row r="30" spans="1:5" ht="35.1" hidden="1" customHeight="1" x14ac:dyDescent="0.2"/>
    <row r="31" spans="1:5" ht="35.1" hidden="1" customHeight="1" x14ac:dyDescent="0.2"/>
    <row r="32" spans="1:5" ht="35.1" hidden="1" customHeight="1" x14ac:dyDescent="0.2"/>
    <row r="33" ht="35.1" hidden="1" customHeight="1" x14ac:dyDescent="0.2"/>
    <row r="34" ht="35.1" hidden="1" customHeight="1" x14ac:dyDescent="0.2"/>
    <row r="35" ht="35.1" hidden="1" customHeight="1" x14ac:dyDescent="0.2"/>
    <row r="36" ht="35.1" hidden="1" customHeight="1" x14ac:dyDescent="0.2"/>
    <row r="37" ht="35.1" hidden="1" customHeight="1" x14ac:dyDescent="0.2"/>
  </sheetData>
  <sheetProtection password="C66B" sheet="1" objects="1" scenarios="1" selectLockedCells="1"/>
  <mergeCells count="4">
    <mergeCell ref="A2:E8"/>
    <mergeCell ref="A10:E12"/>
    <mergeCell ref="A15:E15"/>
    <mergeCell ref="A22:E22"/>
  </mergeCells>
  <pageMargins left="0.7" right="0.54427083333333337" top="1" bottom="1.1776041666666666" header="0.3" footer="0.3"/>
  <pageSetup scale="95" orientation="portrait" r:id="rId1"/>
  <headerFooter>
    <oddHeader>&amp;L&amp;G&amp;C&amp;"Calibri,Bold"Performance Improvement Calculator:
INVESTMENT WORKSHEET&amp;R&amp;G</oddHeader>
    <oddFooter xml:space="preserve">&amp;L
&amp;8For more information on the Performance Improvement Calculator, please contact Anna Blasco at the National Alliance to End Homelessness: ablasco@naeh.org or Megan Kurteff Schatz of Focus Strategies: megan@focusstrategies.net.  &amp;12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30A0"/>
  </sheetPr>
  <dimension ref="B1:S60"/>
  <sheetViews>
    <sheetView showGridLines="0" zoomScale="75" zoomScaleNormal="75" zoomScalePageLayoutView="70" workbookViewId="0">
      <selection activeCell="B1" sqref="B1:F1"/>
    </sheetView>
  </sheetViews>
  <sheetFormatPr defaultColWidth="8.796875" defaultRowHeight="12.75" x14ac:dyDescent="0.2"/>
  <cols>
    <col min="1" max="1" width="1.69921875" style="1" customWidth="1"/>
    <col min="2" max="6" width="10.19921875" style="1" customWidth="1"/>
    <col min="7" max="7" width="1.69921875" style="1" customWidth="1"/>
    <col min="8" max="12" width="10.19921875" style="1" customWidth="1"/>
    <col min="13" max="13" width="1.69921875" style="1" customWidth="1"/>
    <col min="14" max="18" width="10.19921875" style="1" customWidth="1"/>
    <col min="19" max="19" width="1.69921875" style="1" customWidth="1"/>
    <col min="20" max="16384" width="8.796875" style="1"/>
  </cols>
  <sheetData>
    <row r="1" spans="2:18" s="370" customFormat="1" ht="42" customHeight="1" x14ac:dyDescent="0.25">
      <c r="B1" s="457" t="s">
        <v>308</v>
      </c>
      <c r="C1" s="457"/>
      <c r="D1" s="457"/>
      <c r="E1" s="457"/>
      <c r="F1" s="457"/>
      <c r="G1" s="145"/>
      <c r="H1" s="457" t="s">
        <v>242</v>
      </c>
      <c r="I1" s="457"/>
      <c r="J1" s="457"/>
      <c r="K1" s="457"/>
      <c r="L1" s="457"/>
      <c r="M1" s="145"/>
      <c r="N1" s="457" t="s">
        <v>243</v>
      </c>
      <c r="O1" s="457"/>
      <c r="P1" s="457"/>
      <c r="Q1" s="457"/>
      <c r="R1" s="457"/>
    </row>
    <row r="2" spans="2:18" s="142" customFormat="1" ht="16.5" customHeight="1" x14ac:dyDescent="0.25">
      <c r="C2" s="459" t="s">
        <v>307</v>
      </c>
      <c r="D2" s="459"/>
      <c r="E2" s="459"/>
      <c r="G2" s="145"/>
      <c r="I2" s="459" t="s">
        <v>44</v>
      </c>
      <c r="J2" s="459"/>
      <c r="K2" s="459"/>
      <c r="M2" s="145"/>
      <c r="O2" s="459" t="s">
        <v>45</v>
      </c>
      <c r="P2" s="459"/>
      <c r="Q2" s="459"/>
    </row>
    <row r="3" spans="2:18" ht="8.25" customHeight="1" x14ac:dyDescent="0.2">
      <c r="G3" s="112"/>
      <c r="M3" s="112"/>
    </row>
    <row r="4" spans="2:18" s="143" customFormat="1" ht="34.5" customHeight="1" x14ac:dyDescent="0.2">
      <c r="B4" s="317"/>
      <c r="C4" s="316" t="s">
        <v>88</v>
      </c>
      <c r="D4" s="316" t="s">
        <v>126</v>
      </c>
      <c r="E4" s="316" t="s">
        <v>89</v>
      </c>
      <c r="F4" s="316" t="s">
        <v>90</v>
      </c>
      <c r="G4" s="318"/>
      <c r="H4" s="317"/>
      <c r="I4" s="316" t="s">
        <v>88</v>
      </c>
      <c r="J4" s="316" t="s">
        <v>126</v>
      </c>
      <c r="K4" s="316" t="s">
        <v>89</v>
      </c>
      <c r="L4" s="316" t="s">
        <v>90</v>
      </c>
      <c r="M4" s="318"/>
      <c r="N4" s="317"/>
      <c r="O4" s="316" t="s">
        <v>88</v>
      </c>
      <c r="P4" s="316" t="s">
        <v>126</v>
      </c>
      <c r="Q4" s="316" t="s">
        <v>89</v>
      </c>
      <c r="R4" s="316" t="s">
        <v>90</v>
      </c>
    </row>
    <row r="5" spans="2:18" ht="16.5" customHeight="1" x14ac:dyDescent="0.25">
      <c r="B5" s="144" t="s">
        <v>32</v>
      </c>
      <c r="C5" s="146">
        <f>'2.Data Input'!C5</f>
        <v>200</v>
      </c>
      <c r="D5" s="146">
        <f>'2.Data Input'!C14</f>
        <v>47.096774193548384</v>
      </c>
      <c r="E5" s="146">
        <f>'2.Data Input'!C11</f>
        <v>1550</v>
      </c>
      <c r="F5" s="146">
        <f>'2.Data Input'!C17</f>
        <v>265</v>
      </c>
      <c r="G5" s="112"/>
      <c r="H5" s="144" t="s">
        <v>32</v>
      </c>
      <c r="I5" s="146">
        <f>'2.Data Input'!C6</f>
        <v>90</v>
      </c>
      <c r="J5" s="146">
        <f>'2.Data Input'!C15</f>
        <v>76.395348837209298</v>
      </c>
      <c r="K5" s="146">
        <f>'2.Data Input'!C12</f>
        <v>430</v>
      </c>
      <c r="L5" s="146">
        <f>'2.Data Input'!C18</f>
        <v>137</v>
      </c>
      <c r="M5" s="112"/>
      <c r="N5" s="144" t="s">
        <v>32</v>
      </c>
      <c r="O5" s="146">
        <f>C5+I5</f>
        <v>290</v>
      </c>
      <c r="P5" s="146">
        <f>'2.Data Input'!C16</f>
        <v>53.459595959595958</v>
      </c>
      <c r="Q5" s="146">
        <f t="shared" ref="Q5:R7" si="0">E5+K5</f>
        <v>1980</v>
      </c>
      <c r="R5" s="146">
        <f t="shared" si="0"/>
        <v>402</v>
      </c>
    </row>
    <row r="6" spans="2:18" ht="16.5" customHeight="1" x14ac:dyDescent="0.25">
      <c r="B6" s="144" t="s">
        <v>33</v>
      </c>
      <c r="C6" s="146">
        <f>'2.Data Input'!D5</f>
        <v>170</v>
      </c>
      <c r="D6" s="146">
        <f>'2.Data Input'!D14</f>
        <v>264.04255319148939</v>
      </c>
      <c r="E6" s="146">
        <f>'2.Data Input'!D11</f>
        <v>235</v>
      </c>
      <c r="F6" s="146">
        <f>'2.Data Input'!D17</f>
        <v>98</v>
      </c>
      <c r="G6" s="112"/>
      <c r="H6" s="144" t="s">
        <v>33</v>
      </c>
      <c r="I6" s="146">
        <f>'2.Data Input'!D6</f>
        <v>240</v>
      </c>
      <c r="J6" s="146">
        <f>'2.Data Input'!D15</f>
        <v>307.36842105263156</v>
      </c>
      <c r="K6" s="146">
        <f>'2.Data Input'!D12</f>
        <v>285</v>
      </c>
      <c r="L6" s="146">
        <f>'2.Data Input'!D18</f>
        <v>158</v>
      </c>
      <c r="M6" s="112"/>
      <c r="N6" s="144" t="s">
        <v>33</v>
      </c>
      <c r="O6" s="146">
        <f>C6+I6</f>
        <v>410</v>
      </c>
      <c r="P6" s="146">
        <f>'2.Data Input'!D16</f>
        <v>287.78846153846155</v>
      </c>
      <c r="Q6" s="146">
        <f t="shared" si="0"/>
        <v>520</v>
      </c>
      <c r="R6" s="146">
        <f t="shared" si="0"/>
        <v>256</v>
      </c>
    </row>
    <row r="7" spans="2:18" ht="16.5" customHeight="1" x14ac:dyDescent="0.25">
      <c r="B7" s="144" t="s">
        <v>54</v>
      </c>
      <c r="C7" s="146">
        <f>'2.Data Input'!E5</f>
        <v>50</v>
      </c>
      <c r="D7" s="146">
        <f>'2.Data Input'!E14</f>
        <v>121.66666666666667</v>
      </c>
      <c r="E7" s="146">
        <f>'2.Data Input'!E11</f>
        <v>150</v>
      </c>
      <c r="F7" s="146">
        <f>'2.Data Input'!E17</f>
        <v>112</v>
      </c>
      <c r="G7" s="112"/>
      <c r="H7" s="144" t="s">
        <v>54</v>
      </c>
      <c r="I7" s="146">
        <f>'2.Data Input'!E6</f>
        <v>75</v>
      </c>
      <c r="J7" s="146">
        <f>'2.Data Input'!E15</f>
        <v>99.545454545454547</v>
      </c>
      <c r="K7" s="146">
        <f>'2.Data Input'!E12</f>
        <v>275</v>
      </c>
      <c r="L7" s="146">
        <f>'2.Data Input'!E18</f>
        <v>235</v>
      </c>
      <c r="M7" s="112"/>
      <c r="N7" s="144" t="s">
        <v>54</v>
      </c>
      <c r="O7" s="146">
        <f>C7+I7</f>
        <v>125</v>
      </c>
      <c r="P7" s="146">
        <f>'2.Data Input'!E16</f>
        <v>107.35294117647059</v>
      </c>
      <c r="Q7" s="146">
        <f t="shared" si="0"/>
        <v>425</v>
      </c>
      <c r="R7" s="146">
        <f t="shared" si="0"/>
        <v>347</v>
      </c>
    </row>
    <row r="8" spans="2:18" ht="16.5" customHeight="1" x14ac:dyDescent="0.25">
      <c r="B8" s="144" t="s">
        <v>64</v>
      </c>
      <c r="C8" s="146">
        <f>'2.Data Input'!F5</f>
        <v>185</v>
      </c>
      <c r="D8" s="146" t="s">
        <v>19</v>
      </c>
      <c r="E8" s="146" t="s">
        <v>19</v>
      </c>
      <c r="F8" s="146" t="s">
        <v>19</v>
      </c>
      <c r="G8" s="112"/>
      <c r="H8" s="144" t="s">
        <v>64</v>
      </c>
      <c r="I8" s="146">
        <f>'2.Data Input'!F6</f>
        <v>80</v>
      </c>
      <c r="J8" s="146" t="s">
        <v>19</v>
      </c>
      <c r="K8" s="146" t="s">
        <v>19</v>
      </c>
      <c r="L8" s="146" t="s">
        <v>19</v>
      </c>
      <c r="M8" s="112"/>
      <c r="N8" s="144" t="s">
        <v>64</v>
      </c>
      <c r="O8" s="146">
        <f>C8+I8</f>
        <v>265</v>
      </c>
      <c r="P8" s="146" t="s">
        <v>19</v>
      </c>
      <c r="Q8" s="146" t="s">
        <v>19</v>
      </c>
      <c r="R8" s="146" t="s">
        <v>19</v>
      </c>
    </row>
    <row r="9" spans="2:18" ht="16.5" customHeight="1" x14ac:dyDescent="0.25">
      <c r="B9" s="144" t="s">
        <v>0</v>
      </c>
      <c r="C9" s="146">
        <f>SUM(C5:C8)</f>
        <v>605</v>
      </c>
      <c r="D9" s="146">
        <f>'2.Data Input'!G14</f>
        <v>114.12144702842377</v>
      </c>
      <c r="E9" s="146">
        <f t="shared" ref="E9:F9" si="1">SUM(E5:E8)</f>
        <v>1935</v>
      </c>
      <c r="F9" s="146">
        <f t="shared" si="1"/>
        <v>475</v>
      </c>
      <c r="G9" s="112"/>
      <c r="H9" s="144" t="s">
        <v>0</v>
      </c>
      <c r="I9" s="146">
        <f>SUM(I5:I8)</f>
        <v>485</v>
      </c>
      <c r="J9" s="146">
        <f>'2.Data Input'!G15</f>
        <v>178.81313131313132</v>
      </c>
      <c r="K9" s="146">
        <f t="shared" ref="K9" si="2">SUM(K5:K8)</f>
        <v>990</v>
      </c>
      <c r="L9" s="146">
        <f t="shared" ref="L9" si="3">SUM(L5:L8)</f>
        <v>530</v>
      </c>
      <c r="M9" s="112"/>
      <c r="N9" s="144" t="s">
        <v>0</v>
      </c>
      <c r="O9" s="146">
        <f>SUM(O5:O8)</f>
        <v>1090</v>
      </c>
      <c r="P9" s="146">
        <f>'2.Data Input'!G16</f>
        <v>136.01709401709402</v>
      </c>
      <c r="Q9" s="146">
        <f t="shared" ref="Q9:R9" si="4">SUM(Q5:Q8)</f>
        <v>2925</v>
      </c>
      <c r="R9" s="146">
        <f t="shared" si="4"/>
        <v>1005</v>
      </c>
    </row>
    <row r="10" spans="2:18" x14ac:dyDescent="0.2">
      <c r="G10" s="112"/>
      <c r="M10" s="112"/>
    </row>
    <row r="11" spans="2:18" x14ac:dyDescent="0.2">
      <c r="G11" s="112"/>
      <c r="M11" s="112"/>
    </row>
    <row r="12" spans="2:18" x14ac:dyDescent="0.2">
      <c r="G12" s="112"/>
      <c r="M12" s="112"/>
    </row>
    <row r="13" spans="2:18" x14ac:dyDescent="0.2">
      <c r="G13" s="112"/>
      <c r="M13" s="112"/>
    </row>
    <row r="14" spans="2:18" x14ac:dyDescent="0.2">
      <c r="G14" s="112"/>
      <c r="M14" s="112"/>
    </row>
    <row r="15" spans="2:18" x14ac:dyDescent="0.2">
      <c r="G15" s="112"/>
      <c r="M15" s="112"/>
    </row>
    <row r="16" spans="2:18" x14ac:dyDescent="0.2">
      <c r="G16" s="112"/>
      <c r="M16" s="112"/>
    </row>
    <row r="17" spans="2:18" x14ac:dyDescent="0.2">
      <c r="G17" s="112"/>
      <c r="M17" s="112"/>
    </row>
    <row r="18" spans="2:18" x14ac:dyDescent="0.2">
      <c r="G18" s="112"/>
      <c r="M18" s="112"/>
    </row>
    <row r="19" spans="2:18" x14ac:dyDescent="0.2">
      <c r="G19" s="112"/>
      <c r="M19" s="112"/>
    </row>
    <row r="20" spans="2:18" x14ac:dyDescent="0.2">
      <c r="G20" s="112"/>
      <c r="M20" s="112"/>
    </row>
    <row r="21" spans="2:18" x14ac:dyDescent="0.2">
      <c r="G21" s="112"/>
      <c r="M21" s="112"/>
    </row>
    <row r="22" spans="2:18" x14ac:dyDescent="0.2">
      <c r="G22" s="112"/>
      <c r="M22" s="112"/>
    </row>
    <row r="23" spans="2:18" x14ac:dyDescent="0.2">
      <c r="G23" s="112"/>
      <c r="M23" s="112"/>
    </row>
    <row r="24" spans="2:18" x14ac:dyDescent="0.2">
      <c r="G24" s="112"/>
      <c r="M24" s="112"/>
    </row>
    <row r="25" spans="2:18" x14ac:dyDescent="0.2">
      <c r="G25" s="112"/>
      <c r="M25" s="112"/>
    </row>
    <row r="26" spans="2:18" s="331" customFormat="1" ht="66.75" customHeight="1" x14ac:dyDescent="0.2">
      <c r="B26" s="458" t="s">
        <v>309</v>
      </c>
      <c r="C26" s="458"/>
      <c r="D26" s="458"/>
      <c r="E26" s="458"/>
      <c r="F26" s="458"/>
      <c r="G26" s="349"/>
      <c r="H26" s="458" t="s">
        <v>244</v>
      </c>
      <c r="I26" s="458"/>
      <c r="J26" s="458"/>
      <c r="K26" s="458"/>
      <c r="L26" s="458"/>
      <c r="M26" s="349"/>
      <c r="N26" s="458" t="s">
        <v>245</v>
      </c>
      <c r="O26" s="458"/>
      <c r="P26" s="458"/>
      <c r="Q26" s="458"/>
      <c r="R26" s="458"/>
    </row>
    <row r="27" spans="2:18" x14ac:dyDescent="0.2">
      <c r="G27" s="112"/>
      <c r="M27" s="112"/>
    </row>
    <row r="28" spans="2:18" x14ac:dyDescent="0.2">
      <c r="G28" s="112"/>
      <c r="M28" s="112"/>
    </row>
    <row r="29" spans="2:18" x14ac:dyDescent="0.2">
      <c r="G29" s="112"/>
      <c r="M29" s="112"/>
    </row>
    <row r="30" spans="2:18" x14ac:dyDescent="0.2">
      <c r="G30" s="112"/>
      <c r="M30" s="112"/>
    </row>
    <row r="31" spans="2:18" x14ac:dyDescent="0.2">
      <c r="G31" s="112"/>
      <c r="M31" s="112"/>
    </row>
    <row r="32" spans="2:18" x14ac:dyDescent="0.2">
      <c r="G32" s="112"/>
      <c r="M32" s="112"/>
    </row>
    <row r="33" spans="7:13" x14ac:dyDescent="0.2">
      <c r="G33" s="112"/>
      <c r="M33" s="112"/>
    </row>
    <row r="34" spans="7:13" x14ac:dyDescent="0.2">
      <c r="G34" s="112"/>
      <c r="M34" s="112"/>
    </row>
    <row r="35" spans="7:13" x14ac:dyDescent="0.2">
      <c r="G35" s="112"/>
      <c r="M35" s="112"/>
    </row>
    <row r="36" spans="7:13" x14ac:dyDescent="0.2">
      <c r="G36" s="112"/>
      <c r="M36" s="112"/>
    </row>
    <row r="37" spans="7:13" x14ac:dyDescent="0.2">
      <c r="G37" s="112"/>
      <c r="M37" s="112"/>
    </row>
    <row r="38" spans="7:13" x14ac:dyDescent="0.2">
      <c r="G38" s="112"/>
      <c r="M38" s="112"/>
    </row>
    <row r="39" spans="7:13" x14ac:dyDescent="0.2">
      <c r="G39" s="112"/>
      <c r="M39" s="112"/>
    </row>
    <row r="40" spans="7:13" x14ac:dyDescent="0.2">
      <c r="G40" s="112"/>
      <c r="M40" s="112"/>
    </row>
    <row r="41" spans="7:13" x14ac:dyDescent="0.2">
      <c r="G41" s="112"/>
      <c r="M41" s="112"/>
    </row>
    <row r="42" spans="7:13" x14ac:dyDescent="0.2">
      <c r="G42" s="112"/>
      <c r="M42" s="112"/>
    </row>
    <row r="43" spans="7:13" x14ac:dyDescent="0.2">
      <c r="G43" s="112"/>
      <c r="M43" s="112"/>
    </row>
    <row r="44" spans="7:13" x14ac:dyDescent="0.2">
      <c r="G44" s="112"/>
      <c r="M44" s="112"/>
    </row>
    <row r="45" spans="7:13" x14ac:dyDescent="0.2">
      <c r="G45" s="112"/>
      <c r="M45" s="112"/>
    </row>
    <row r="46" spans="7:13" x14ac:dyDescent="0.2">
      <c r="G46" s="112"/>
      <c r="M46" s="112"/>
    </row>
    <row r="47" spans="7:13" x14ac:dyDescent="0.2">
      <c r="G47" s="112"/>
      <c r="M47" s="112"/>
    </row>
    <row r="48" spans="7:13" x14ac:dyDescent="0.2">
      <c r="G48" s="112"/>
      <c r="M48" s="112"/>
    </row>
    <row r="49" spans="2:19" x14ac:dyDescent="0.2">
      <c r="G49" s="112"/>
      <c r="M49" s="112"/>
    </row>
    <row r="50" spans="2:19" x14ac:dyDescent="0.2">
      <c r="G50" s="112"/>
      <c r="M50" s="112"/>
    </row>
    <row r="51" spans="2:19" x14ac:dyDescent="0.2">
      <c r="G51" s="112"/>
      <c r="M51" s="112"/>
    </row>
    <row r="52" spans="2:19" x14ac:dyDescent="0.2">
      <c r="G52" s="112"/>
      <c r="M52" s="112"/>
    </row>
    <row r="53" spans="2:19" x14ac:dyDescent="0.2">
      <c r="G53" s="112"/>
      <c r="M53" s="112"/>
    </row>
    <row r="54" spans="2:19" x14ac:dyDescent="0.2">
      <c r="G54" s="112"/>
      <c r="M54" s="112"/>
    </row>
    <row r="55" spans="2:19" x14ac:dyDescent="0.2">
      <c r="G55" s="112"/>
      <c r="M55" s="112"/>
    </row>
    <row r="56" spans="2:19" x14ac:dyDescent="0.2">
      <c r="G56" s="112"/>
      <c r="M56" s="112"/>
    </row>
    <row r="57" spans="2:19" x14ac:dyDescent="0.2">
      <c r="G57" s="112"/>
      <c r="M57" s="112"/>
    </row>
    <row r="58" spans="2:19" x14ac:dyDescent="0.2">
      <c r="G58" s="112"/>
      <c r="M58" s="112"/>
    </row>
    <row r="59" spans="2:19" x14ac:dyDescent="0.2">
      <c r="G59" s="112"/>
      <c r="M59" s="112"/>
    </row>
    <row r="60" spans="2:19" s="331" customFormat="1" ht="69.75" customHeight="1" x14ac:dyDescent="0.2">
      <c r="B60" s="458" t="s">
        <v>310</v>
      </c>
      <c r="C60" s="458"/>
      <c r="D60" s="458"/>
      <c r="E60" s="458"/>
      <c r="F60" s="458"/>
      <c r="G60" s="112"/>
      <c r="H60" s="458" t="s">
        <v>270</v>
      </c>
      <c r="I60" s="458"/>
      <c r="J60" s="458"/>
      <c r="K60" s="458"/>
      <c r="L60" s="458"/>
      <c r="M60" s="112"/>
      <c r="N60" s="458" t="s">
        <v>271</v>
      </c>
      <c r="O60" s="458"/>
      <c r="P60" s="458"/>
      <c r="Q60" s="458"/>
      <c r="R60" s="458"/>
      <c r="S60" s="458"/>
    </row>
  </sheetData>
  <sheetProtection password="C66B" sheet="1" objects="1" scenarios="1" selectLockedCells="1"/>
  <mergeCells count="12">
    <mergeCell ref="B1:F1"/>
    <mergeCell ref="H1:L1"/>
    <mergeCell ref="N1:R1"/>
    <mergeCell ref="N60:S60"/>
    <mergeCell ref="H60:L60"/>
    <mergeCell ref="B60:F60"/>
    <mergeCell ref="O2:Q2"/>
    <mergeCell ref="I2:K2"/>
    <mergeCell ref="C2:E2"/>
    <mergeCell ref="N26:R26"/>
    <mergeCell ref="H26:L26"/>
    <mergeCell ref="B26:F26"/>
  </mergeCells>
  <printOptions horizontalCentered="1"/>
  <pageMargins left="0.5" right="0.5" top="1" bottom="1" header="0.3" footer="0.3"/>
  <pageSetup scale="98" orientation="portrait" r:id="rId1"/>
  <headerFooter>
    <oddHeader>&amp;L&amp;G&amp;C&amp;"Calibri,Bold"Performance Improvement Calculator:
CURRENT SYSTEM OUTCOMES&amp;R&amp;G</oddHeader>
    <oddFooter>&amp;L&amp;8
For more information on the Performance Improvement Calculator, please contact Anna Blasco at the National Alliance to End Homelessness: ablasco@naeh.org or Megan Kurteff Schatz of Focus Strategies: megan@focusstrategies.net. 
&amp;R&amp;8Page &amp;P of &amp;N</oddFooter>
  </headerFooter>
  <rowBreaks count="3" manualBreakCount="3">
    <brk id="26" max="5" man="1"/>
    <brk id="26" min="7" max="11" man="1"/>
    <brk id="26" min="13" max="18" man="1"/>
  </rowBreaks>
  <colBreaks count="2" manualBreakCount="2">
    <brk id="7" max="1048575" man="1"/>
    <brk id="13" min="1" max="47" man="1"/>
  </col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7030A0"/>
  </sheetPr>
  <dimension ref="B1:O50"/>
  <sheetViews>
    <sheetView showGridLines="0" topLeftCell="F1" zoomScale="85" zoomScaleNormal="85" workbookViewId="0">
      <selection activeCell="F14" sqref="F14"/>
    </sheetView>
  </sheetViews>
  <sheetFormatPr defaultColWidth="8.796875" defaultRowHeight="12.75" x14ac:dyDescent="0.2"/>
  <cols>
    <col min="1" max="1" width="1.69921875" style="1" customWidth="1"/>
    <col min="2" max="5" width="12.3984375" style="1" customWidth="1"/>
    <col min="6" max="6" width="1.69921875" style="1" customWidth="1"/>
    <col min="7" max="10" width="12.3984375" style="1" customWidth="1"/>
    <col min="11" max="11" width="1.69921875" style="1" customWidth="1"/>
    <col min="12" max="15" width="12.3984375" style="1" customWidth="1"/>
    <col min="16" max="16" width="1.69921875" style="1" customWidth="1"/>
    <col min="17" max="16384" width="8.796875" style="1"/>
  </cols>
  <sheetData>
    <row r="1" spans="2:15" s="370" customFormat="1" ht="42" customHeight="1" x14ac:dyDescent="0.25">
      <c r="B1" s="457" t="s">
        <v>311</v>
      </c>
      <c r="C1" s="457"/>
      <c r="D1" s="457"/>
      <c r="E1" s="457"/>
      <c r="F1" s="145"/>
      <c r="G1" s="457" t="s">
        <v>246</v>
      </c>
      <c r="H1" s="457"/>
      <c r="I1" s="457"/>
      <c r="J1" s="457"/>
      <c r="K1" s="145"/>
      <c r="L1" s="457" t="s">
        <v>247</v>
      </c>
      <c r="M1" s="457"/>
      <c r="N1" s="457"/>
      <c r="O1" s="457"/>
    </row>
    <row r="2" spans="2:15" s="142" customFormat="1" ht="16.5" customHeight="1" x14ac:dyDescent="0.25">
      <c r="C2" s="459" t="s">
        <v>307</v>
      </c>
      <c r="D2" s="459"/>
      <c r="F2" s="145"/>
      <c r="H2" s="459" t="s">
        <v>44</v>
      </c>
      <c r="I2" s="459"/>
      <c r="K2" s="145"/>
      <c r="M2" s="459" t="s">
        <v>45</v>
      </c>
      <c r="N2" s="459"/>
    </row>
    <row r="3" spans="2:15" x14ac:dyDescent="0.2">
      <c r="F3" s="112"/>
      <c r="K3" s="112"/>
    </row>
    <row r="4" spans="2:15" x14ac:dyDescent="0.2">
      <c r="F4" s="112"/>
      <c r="K4" s="112"/>
    </row>
    <row r="5" spans="2:15" x14ac:dyDescent="0.2">
      <c r="F5" s="112"/>
      <c r="K5" s="112"/>
    </row>
    <row r="6" spans="2:15" x14ac:dyDescent="0.2">
      <c r="F6" s="112"/>
      <c r="K6" s="112"/>
    </row>
    <row r="7" spans="2:15" x14ac:dyDescent="0.2">
      <c r="F7" s="112"/>
      <c r="K7" s="112"/>
    </row>
    <row r="8" spans="2:15" x14ac:dyDescent="0.2">
      <c r="F8" s="112"/>
      <c r="K8" s="112"/>
    </row>
    <row r="9" spans="2:15" x14ac:dyDescent="0.2">
      <c r="F9" s="112"/>
      <c r="K9" s="112"/>
    </row>
    <row r="10" spans="2:15" x14ac:dyDescent="0.2">
      <c r="F10" s="112"/>
      <c r="K10" s="112"/>
    </row>
    <row r="11" spans="2:15" x14ac:dyDescent="0.2">
      <c r="F11" s="112"/>
      <c r="K11" s="112"/>
    </row>
    <row r="12" spans="2:15" x14ac:dyDescent="0.2">
      <c r="F12" s="112"/>
      <c r="K12" s="112"/>
    </row>
    <row r="13" spans="2:15" x14ac:dyDescent="0.2">
      <c r="F13" s="112"/>
      <c r="K13" s="112"/>
    </row>
    <row r="14" spans="2:15" x14ac:dyDescent="0.2">
      <c r="F14" s="112"/>
      <c r="K14" s="112"/>
    </row>
    <row r="15" spans="2:15" x14ac:dyDescent="0.2">
      <c r="F15" s="112"/>
      <c r="K15" s="112"/>
    </row>
    <row r="16" spans="2:15" x14ac:dyDescent="0.2">
      <c r="F16" s="112"/>
      <c r="K16" s="112"/>
    </row>
    <row r="17" spans="6:11" x14ac:dyDescent="0.2">
      <c r="F17" s="112"/>
      <c r="K17" s="112"/>
    </row>
    <row r="18" spans="6:11" x14ac:dyDescent="0.2">
      <c r="F18" s="112"/>
      <c r="K18" s="112"/>
    </row>
    <row r="19" spans="6:11" x14ac:dyDescent="0.2">
      <c r="F19" s="112"/>
      <c r="K19" s="112"/>
    </row>
    <row r="20" spans="6:11" x14ac:dyDescent="0.2">
      <c r="F20" s="112"/>
      <c r="K20" s="112"/>
    </row>
    <row r="21" spans="6:11" x14ac:dyDescent="0.2">
      <c r="F21" s="112"/>
      <c r="K21" s="112"/>
    </row>
    <row r="22" spans="6:11" x14ac:dyDescent="0.2">
      <c r="F22" s="112"/>
      <c r="K22" s="112"/>
    </row>
    <row r="23" spans="6:11" x14ac:dyDescent="0.2">
      <c r="F23" s="112"/>
      <c r="K23" s="112"/>
    </row>
    <row r="24" spans="6:11" x14ac:dyDescent="0.2">
      <c r="F24" s="112"/>
      <c r="K24" s="112"/>
    </row>
    <row r="25" spans="6:11" x14ac:dyDescent="0.2">
      <c r="F25" s="112"/>
      <c r="K25" s="112"/>
    </row>
    <row r="26" spans="6:11" x14ac:dyDescent="0.2">
      <c r="F26" s="112"/>
      <c r="K26" s="112"/>
    </row>
    <row r="27" spans="6:11" x14ac:dyDescent="0.2">
      <c r="F27" s="112"/>
      <c r="K27" s="112"/>
    </row>
    <row r="28" spans="6:11" x14ac:dyDescent="0.2">
      <c r="F28" s="112"/>
      <c r="K28" s="112"/>
    </row>
    <row r="29" spans="6:11" x14ac:dyDescent="0.2">
      <c r="F29" s="112"/>
      <c r="K29" s="112"/>
    </row>
    <row r="30" spans="6:11" x14ac:dyDescent="0.2">
      <c r="F30" s="112"/>
      <c r="K30" s="112"/>
    </row>
    <row r="31" spans="6:11" x14ac:dyDescent="0.2">
      <c r="F31" s="112"/>
      <c r="K31" s="112"/>
    </row>
    <row r="32" spans="6:11" x14ac:dyDescent="0.2">
      <c r="F32" s="112"/>
      <c r="K32" s="112"/>
    </row>
    <row r="33" spans="2:15" x14ac:dyDescent="0.2">
      <c r="F33" s="112"/>
      <c r="K33" s="112"/>
    </row>
    <row r="34" spans="2:15" x14ac:dyDescent="0.2">
      <c r="F34" s="112"/>
      <c r="K34" s="112"/>
    </row>
    <row r="35" spans="2:15" x14ac:dyDescent="0.2">
      <c r="F35" s="112"/>
      <c r="K35" s="112"/>
    </row>
    <row r="36" spans="2:15" x14ac:dyDescent="0.2">
      <c r="F36" s="112"/>
      <c r="K36" s="112"/>
    </row>
    <row r="37" spans="2:15" x14ac:dyDescent="0.2">
      <c r="F37" s="112"/>
      <c r="K37" s="112"/>
    </row>
    <row r="38" spans="2:15" x14ac:dyDescent="0.2">
      <c r="F38" s="112"/>
      <c r="K38" s="112"/>
    </row>
    <row r="39" spans="2:15" x14ac:dyDescent="0.2">
      <c r="F39" s="112"/>
      <c r="K39" s="112"/>
    </row>
    <row r="40" spans="2:15" s="369" customFormat="1" ht="87" customHeight="1" x14ac:dyDescent="0.2">
      <c r="B40" s="458" t="s">
        <v>248</v>
      </c>
      <c r="C40" s="458"/>
      <c r="D40" s="458"/>
      <c r="E40" s="458"/>
      <c r="F40" s="349"/>
      <c r="G40" s="458" t="s">
        <v>248</v>
      </c>
      <c r="H40" s="458"/>
      <c r="I40" s="458"/>
      <c r="J40" s="458"/>
      <c r="K40" s="349"/>
      <c r="L40" s="458" t="s">
        <v>248</v>
      </c>
      <c r="M40" s="458"/>
      <c r="N40" s="458"/>
      <c r="O40" s="458"/>
    </row>
    <row r="41" spans="2:15" customFormat="1" ht="15.75" x14ac:dyDescent="0.2">
      <c r="F41" s="349"/>
      <c r="K41" s="349"/>
    </row>
    <row r="42" spans="2:15" customFormat="1" ht="15" x14ac:dyDescent="0.2"/>
    <row r="43" spans="2:15" customFormat="1" ht="15" x14ac:dyDescent="0.2"/>
    <row r="44" spans="2:15" customFormat="1" ht="15" x14ac:dyDescent="0.2"/>
    <row r="45" spans="2:15" customFormat="1" ht="15" x14ac:dyDescent="0.2"/>
    <row r="46" spans="2:15" customFormat="1" ht="15" x14ac:dyDescent="0.2"/>
    <row r="47" spans="2:15" customFormat="1" ht="15" x14ac:dyDescent="0.2"/>
    <row r="48" spans="2:15" customFormat="1" ht="15" x14ac:dyDescent="0.2"/>
    <row r="49" customFormat="1" ht="15" x14ac:dyDescent="0.2"/>
    <row r="50" customFormat="1" ht="15" x14ac:dyDescent="0.2"/>
  </sheetData>
  <sheetProtection password="C66B" sheet="1" objects="1" scenarios="1" selectLockedCells="1"/>
  <mergeCells count="9">
    <mergeCell ref="L1:O1"/>
    <mergeCell ref="G1:J1"/>
    <mergeCell ref="B1:E1"/>
    <mergeCell ref="L40:O40"/>
    <mergeCell ref="G40:J40"/>
    <mergeCell ref="B40:E40"/>
    <mergeCell ref="C2:D2"/>
    <mergeCell ref="H2:I2"/>
    <mergeCell ref="M2:N2"/>
  </mergeCells>
  <printOptions horizontalCentered="1"/>
  <pageMargins left="0.5" right="0.5" top="0.94791666666666663" bottom="1" header="0.3" footer="0.3"/>
  <pageSetup orientation="portrait" r:id="rId1"/>
  <headerFooter>
    <oddHeader>&amp;L&amp;G&amp;C&amp;"Calibri,Bold"Performance Improvement Calculator:
CURRENT SYSTEM INVESTMENTS/COSTS&amp;"Verdana,Regular"
&amp;R&amp;G</oddHeader>
    <oddFooter>&amp;L&amp;8
For more information on the Performance Improvement Calculator, please contact Anna Blasco at the National Alliance to End Homelessness: ablasco@naeh.org or Megan Kurteff Schatz of Focus Strategies: megan@focusstrategies.net. 
&amp;R&amp;8Page &amp;P of &amp;N</oddFooter>
  </headerFooter>
  <rowBreaks count="2" manualBreakCount="2">
    <brk id="41" min="6" max="9" man="1"/>
    <brk id="41" min="11" max="15" man="1"/>
  </rowBreaks>
  <colBreaks count="2" manualBreakCount="2">
    <brk id="6" max="1048575" man="1"/>
    <brk id="11" min="2" max="48" man="1"/>
  </colBreaks>
  <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0070C0"/>
  </sheetPr>
  <dimension ref="A1:JC43"/>
  <sheetViews>
    <sheetView showGridLines="0" zoomScale="85" zoomScaleNormal="85" zoomScaleSheetLayoutView="50" workbookViewId="0">
      <selection activeCell="K6" sqref="K6"/>
    </sheetView>
  </sheetViews>
  <sheetFormatPr defaultColWidth="0" defaultRowHeight="15" customHeight="1" zeroHeight="1" x14ac:dyDescent="0.25"/>
  <cols>
    <col min="1" max="1" width="1.59765625" style="59" customWidth="1"/>
    <col min="2" max="2" width="11.69921875" style="59" customWidth="1"/>
    <col min="3" max="3" width="2.69921875" style="59" customWidth="1"/>
    <col min="4" max="5" width="12.3984375" style="59" customWidth="1"/>
    <col min="6" max="6" width="12.3984375" customWidth="1"/>
    <col min="7" max="7" width="1.59765625" customWidth="1"/>
    <col min="8" max="8" width="11.69921875" style="59" customWidth="1"/>
    <col min="9" max="9" width="2.69921875" style="59" customWidth="1"/>
    <col min="10" max="11" width="12.3984375" style="59" customWidth="1"/>
    <col min="12" max="12" width="12.3984375" customWidth="1"/>
    <col min="13" max="13" width="1.59765625" customWidth="1"/>
    <col min="14" max="14" width="13.3984375" style="59" bestFit="1" customWidth="1"/>
    <col min="15" max="16" width="12.3984375" style="59" customWidth="1"/>
    <col min="17" max="17" width="12.3984375" customWidth="1"/>
    <col min="18" max="25" width="6.59765625" style="59" hidden="1" customWidth="1"/>
    <col min="26" max="26" width="13.8984375" style="59" hidden="1" customWidth="1"/>
    <col min="27" max="27" width="10.5" style="59" hidden="1" customWidth="1"/>
    <col min="28" max="28" width="9.09765625" style="59" hidden="1" customWidth="1"/>
    <col min="29" max="260" width="6.59765625" style="59" hidden="1" customWidth="1"/>
    <col min="261" max="263" width="6.59765625" style="60" hidden="1" customWidth="1"/>
    <col min="264" max="16384" width="7.19921875" style="60" hidden="1"/>
  </cols>
  <sheetData>
    <row r="1" spans="1:17" ht="69.75" customHeight="1" x14ac:dyDescent="0.25">
      <c r="B1" s="460" t="s">
        <v>312</v>
      </c>
      <c r="C1" s="460"/>
      <c r="D1" s="460"/>
      <c r="E1" s="460"/>
      <c r="F1" s="460"/>
      <c r="G1" s="125"/>
      <c r="H1" s="460" t="s">
        <v>249</v>
      </c>
      <c r="I1" s="460"/>
      <c r="J1" s="460"/>
      <c r="K1" s="460"/>
      <c r="L1" s="460"/>
      <c r="M1" s="125"/>
      <c r="N1" s="460" t="s">
        <v>250</v>
      </c>
      <c r="O1" s="460"/>
      <c r="P1" s="460"/>
      <c r="Q1" s="460"/>
    </row>
    <row r="2" spans="1:17" ht="15.75" customHeight="1" x14ac:dyDescent="0.25">
      <c r="A2" s="193"/>
      <c r="B2" s="193"/>
      <c r="C2" s="193"/>
      <c r="D2" s="461" t="s">
        <v>307</v>
      </c>
      <c r="E2" s="461"/>
      <c r="F2" s="194"/>
      <c r="G2" s="125"/>
      <c r="H2" s="56"/>
      <c r="I2" s="56"/>
      <c r="J2" s="461" t="s">
        <v>44</v>
      </c>
      <c r="K2" s="461"/>
      <c r="M2" s="125"/>
      <c r="N2"/>
      <c r="O2" s="461" t="s">
        <v>45</v>
      </c>
      <c r="P2" s="461"/>
    </row>
    <row r="3" spans="1:17" ht="30.75" customHeight="1" x14ac:dyDescent="0.25">
      <c r="A3" s="56"/>
      <c r="B3" s="220"/>
      <c r="C3" s="220"/>
      <c r="D3" s="61" t="s">
        <v>59</v>
      </c>
      <c r="E3" s="61" t="s">
        <v>60</v>
      </c>
      <c r="G3" s="125"/>
      <c r="H3" s="220"/>
      <c r="I3" s="220"/>
      <c r="J3" s="61" t="s">
        <v>59</v>
      </c>
      <c r="K3" s="61" t="s">
        <v>60</v>
      </c>
      <c r="M3" s="125"/>
      <c r="N3"/>
      <c r="O3" s="61" t="s">
        <v>59</v>
      </c>
      <c r="P3" s="61" t="s">
        <v>60</v>
      </c>
    </row>
    <row r="4" spans="1:17" ht="15.95" customHeight="1" x14ac:dyDescent="0.25">
      <c r="B4" s="116" t="s">
        <v>4</v>
      </c>
      <c r="C4" s="116"/>
      <c r="D4" s="94">
        <f>'2.Data Input'!C20</f>
        <v>0.17096774193548386</v>
      </c>
      <c r="E4" s="175"/>
      <c r="F4" s="190"/>
      <c r="G4" s="125"/>
      <c r="H4" s="116" t="s">
        <v>4</v>
      </c>
      <c r="I4" s="116"/>
      <c r="J4" s="94">
        <f>'2.Data Input'!C21</f>
        <v>0.31860465116279069</v>
      </c>
      <c r="K4" s="175"/>
      <c r="M4" s="125"/>
      <c r="N4" s="116" t="s">
        <v>4</v>
      </c>
      <c r="O4" s="94">
        <f>TRUNC('2.Data Input'!C22,2)</f>
        <v>0.2</v>
      </c>
      <c r="P4" s="95">
        <f>IF(Formulas!AI19='6.Change PH Exits'!O4,"",Formulas!AI19)</f>
        <v>0.20303030303030303</v>
      </c>
    </row>
    <row r="5" spans="1:17" ht="15.95" customHeight="1" x14ac:dyDescent="0.25">
      <c r="B5" s="116" t="s">
        <v>3</v>
      </c>
      <c r="C5" s="116"/>
      <c r="D5" s="94">
        <f>'2.Data Input'!D20</f>
        <v>0.41702127659574467</v>
      </c>
      <c r="E5" s="175"/>
      <c r="F5" s="190"/>
      <c r="G5" s="125"/>
      <c r="H5" s="116" t="s">
        <v>3</v>
      </c>
      <c r="I5" s="116"/>
      <c r="J5" s="94">
        <f>'2.Data Input'!D21</f>
        <v>0.55438596491228065</v>
      </c>
      <c r="K5" s="175"/>
      <c r="M5" s="125"/>
      <c r="N5" s="116" t="s">
        <v>3</v>
      </c>
      <c r="O5" s="94">
        <f>TRUNC('2.Data Input'!D22,2)</f>
        <v>0.49</v>
      </c>
      <c r="P5" s="95">
        <f>IF(Formulas!AI20='6.Change PH Exits'!O5,"",Formulas!AI20)</f>
        <v>0.49230769230769228</v>
      </c>
    </row>
    <row r="6" spans="1:17" ht="15.95" customHeight="1" x14ac:dyDescent="0.25">
      <c r="B6" s="116" t="s">
        <v>2</v>
      </c>
      <c r="C6" s="116"/>
      <c r="D6" s="94">
        <f>'2.Data Input'!E20</f>
        <v>0.7466666666666667</v>
      </c>
      <c r="E6" s="175"/>
      <c r="F6" s="190"/>
      <c r="G6" s="125"/>
      <c r="H6" s="116" t="s">
        <v>2</v>
      </c>
      <c r="I6" s="116"/>
      <c r="J6" s="94">
        <f>'2.Data Input'!E21</f>
        <v>0.8545454545454545</v>
      </c>
      <c r="K6" s="175"/>
      <c r="M6" s="125"/>
      <c r="N6" s="116" t="s">
        <v>2</v>
      </c>
      <c r="O6" s="94">
        <f>TRUNC('2.Data Input'!E22,2)</f>
        <v>0.81</v>
      </c>
      <c r="P6" s="95">
        <f>IF(Formulas!AI21='6.Change PH Exits'!O6,"",Formulas!AI21)</f>
        <v>0.81647058823529417</v>
      </c>
    </row>
    <row r="7" spans="1:17" ht="15.95" customHeight="1" x14ac:dyDescent="0.25">
      <c r="A7" s="60"/>
      <c r="B7" s="60"/>
      <c r="C7" s="60"/>
      <c r="D7" s="60"/>
      <c r="E7" s="56"/>
      <c r="G7" s="125"/>
      <c r="H7" s="56"/>
      <c r="I7" s="56"/>
      <c r="J7" s="56"/>
      <c r="K7" s="56"/>
      <c r="M7" s="125"/>
      <c r="N7"/>
      <c r="O7"/>
      <c r="P7"/>
    </row>
    <row r="8" spans="1:17" ht="15.95" customHeight="1" x14ac:dyDescent="0.25">
      <c r="A8" s="60"/>
      <c r="B8" s="60"/>
      <c r="C8" s="60"/>
      <c r="D8" s="60"/>
      <c r="E8" s="56"/>
      <c r="G8" s="125"/>
      <c r="H8" s="56"/>
      <c r="I8" s="56"/>
      <c r="J8" s="56"/>
      <c r="K8" s="56"/>
      <c r="M8" s="125"/>
      <c r="N8" s="56"/>
      <c r="O8" s="56"/>
      <c r="P8" s="56"/>
    </row>
    <row r="9" spans="1:17" ht="15.95" customHeight="1" x14ac:dyDescent="0.25">
      <c r="A9" s="60"/>
      <c r="B9" s="60"/>
      <c r="C9" s="60"/>
      <c r="D9" s="60"/>
      <c r="E9" s="56"/>
      <c r="G9" s="125"/>
      <c r="H9" s="56"/>
      <c r="I9" s="56"/>
      <c r="J9" s="56"/>
      <c r="K9" s="56"/>
      <c r="M9" s="125"/>
      <c r="N9" s="56"/>
      <c r="O9" s="56"/>
      <c r="P9" s="56"/>
    </row>
    <row r="10" spans="1:17" ht="15.95" customHeight="1" x14ac:dyDescent="0.25">
      <c r="A10" s="60"/>
      <c r="B10" s="60"/>
      <c r="C10" s="60"/>
      <c r="D10" s="60"/>
      <c r="E10" s="56"/>
      <c r="G10" s="125"/>
      <c r="H10" s="56"/>
      <c r="I10" s="56"/>
      <c r="J10" s="56"/>
      <c r="K10" s="56"/>
      <c r="M10" s="125"/>
      <c r="N10" s="56"/>
      <c r="O10" s="56"/>
      <c r="P10" s="56"/>
    </row>
    <row r="11" spans="1:17" ht="15.95" customHeight="1" x14ac:dyDescent="0.25">
      <c r="A11" s="60"/>
      <c r="B11" s="60"/>
      <c r="C11" s="60"/>
      <c r="D11" s="60"/>
      <c r="E11" s="56"/>
      <c r="G11" s="125"/>
      <c r="H11" s="56"/>
      <c r="I11" s="56"/>
      <c r="J11" s="56"/>
      <c r="K11" s="56"/>
      <c r="M11" s="125"/>
      <c r="N11" s="56"/>
      <c r="O11" s="56"/>
      <c r="P11" s="56"/>
    </row>
    <row r="12" spans="1:17" ht="15.95" customHeight="1" x14ac:dyDescent="0.25">
      <c r="A12" s="60"/>
      <c r="B12" s="60"/>
      <c r="C12" s="60"/>
      <c r="D12" s="60"/>
      <c r="E12" s="56"/>
      <c r="G12" s="125"/>
      <c r="H12" s="56"/>
      <c r="I12" s="56"/>
      <c r="J12" s="56"/>
      <c r="K12" s="56"/>
      <c r="M12" s="125"/>
      <c r="N12" s="56"/>
      <c r="O12" s="56"/>
      <c r="P12" s="56"/>
    </row>
    <row r="13" spans="1:17" ht="15.95" customHeight="1" x14ac:dyDescent="0.25">
      <c r="A13" s="60"/>
      <c r="B13" s="60"/>
      <c r="C13" s="60"/>
      <c r="D13" s="60"/>
      <c r="E13" s="56"/>
      <c r="G13" s="125"/>
      <c r="H13" s="56"/>
      <c r="I13" s="56"/>
      <c r="J13" s="56"/>
      <c r="K13" s="56"/>
      <c r="M13" s="125"/>
      <c r="N13" s="56"/>
      <c r="O13" s="56"/>
      <c r="P13" s="56"/>
    </row>
    <row r="14" spans="1:17" ht="15.95" customHeight="1" x14ac:dyDescent="0.25">
      <c r="A14" s="56"/>
      <c r="B14" s="56"/>
      <c r="C14" s="56"/>
      <c r="D14" s="56"/>
      <c r="E14" s="56"/>
      <c r="G14" s="125"/>
      <c r="H14" s="56"/>
      <c r="I14" s="56"/>
      <c r="J14" s="56"/>
      <c r="K14" s="56"/>
      <c r="M14" s="125"/>
      <c r="N14" s="56"/>
      <c r="O14" s="56"/>
      <c r="P14" s="56"/>
    </row>
    <row r="15" spans="1:17" ht="15.95" customHeight="1" x14ac:dyDescent="0.25">
      <c r="A15" s="56"/>
      <c r="B15" s="56"/>
      <c r="C15" s="56"/>
      <c r="D15" s="56"/>
      <c r="E15" s="56"/>
      <c r="G15" s="125"/>
      <c r="H15" s="56"/>
      <c r="I15" s="56"/>
      <c r="J15" s="56"/>
      <c r="K15" s="56"/>
      <c r="M15" s="125"/>
      <c r="N15" s="56"/>
      <c r="O15" s="56"/>
      <c r="P15" s="56"/>
    </row>
    <row r="16" spans="1:17" ht="15.95" customHeight="1" x14ac:dyDescent="0.25">
      <c r="A16" s="56"/>
      <c r="B16" s="56"/>
      <c r="C16" s="56"/>
      <c r="D16" s="56"/>
      <c r="E16" s="56"/>
      <c r="G16" s="125"/>
      <c r="H16" s="56"/>
      <c r="I16" s="56"/>
      <c r="J16" s="56"/>
      <c r="K16" s="56"/>
      <c r="M16" s="125"/>
      <c r="N16" s="56"/>
      <c r="O16" s="56"/>
      <c r="P16" s="56"/>
    </row>
    <row r="17" spans="1:260" ht="15.95" customHeight="1" x14ac:dyDescent="0.25">
      <c r="A17" s="56"/>
      <c r="B17" s="56"/>
      <c r="C17" s="56"/>
      <c r="D17" s="56"/>
      <c r="E17" s="56"/>
      <c r="G17" s="125"/>
      <c r="H17" s="56"/>
      <c r="I17" s="56"/>
      <c r="J17" s="56"/>
      <c r="K17" s="56"/>
      <c r="M17" s="125"/>
      <c r="N17" s="56"/>
      <c r="O17" s="56"/>
      <c r="P17" s="56"/>
    </row>
    <row r="18" spans="1:260" ht="15.95" customHeight="1" x14ac:dyDescent="0.25">
      <c r="A18" s="56"/>
      <c r="B18" s="56"/>
      <c r="C18" s="56"/>
      <c r="D18" s="56"/>
      <c r="E18" s="76"/>
      <c r="G18" s="125"/>
      <c r="H18" s="76"/>
      <c r="I18" s="76"/>
      <c r="J18" s="76"/>
      <c r="K18" s="76"/>
      <c r="M18" s="125"/>
      <c r="N18" s="56"/>
      <c r="O18" s="56"/>
      <c r="P18" s="56"/>
    </row>
    <row r="19" spans="1:260" ht="15.95" customHeight="1" x14ac:dyDescent="0.25">
      <c r="A19" s="56"/>
      <c r="B19" s="56"/>
      <c r="C19" s="56"/>
      <c r="D19" s="56"/>
      <c r="E19" s="76"/>
      <c r="G19" s="125"/>
      <c r="H19" s="76"/>
      <c r="I19" s="76"/>
      <c r="J19" s="76"/>
      <c r="K19" s="76"/>
      <c r="M19" s="125"/>
      <c r="N19" s="56"/>
      <c r="O19" s="56"/>
      <c r="P19" s="56"/>
    </row>
    <row r="20" spans="1:260" ht="15.95" customHeight="1" x14ac:dyDescent="0.25">
      <c r="A20" s="56"/>
      <c r="B20" s="56"/>
      <c r="C20" s="56"/>
      <c r="D20" s="56"/>
      <c r="E20" s="76"/>
      <c r="G20" s="125"/>
      <c r="H20" s="76"/>
      <c r="I20" s="76"/>
      <c r="J20" s="76"/>
      <c r="K20" s="76"/>
      <c r="M20" s="125"/>
      <c r="N20" s="56"/>
      <c r="O20" s="56"/>
      <c r="P20" s="56"/>
    </row>
    <row r="21" spans="1:260" ht="15.95" customHeight="1" x14ac:dyDescent="0.25">
      <c r="A21" s="56"/>
      <c r="B21" s="56"/>
      <c r="C21" s="56"/>
      <c r="D21" s="56"/>
      <c r="E21" s="76"/>
      <c r="G21" s="125"/>
      <c r="H21" s="76"/>
      <c r="I21" s="76"/>
      <c r="J21" s="76"/>
      <c r="K21" s="76"/>
      <c r="M21" s="125"/>
      <c r="N21" s="56"/>
      <c r="O21" s="56"/>
      <c r="P21" s="56"/>
    </row>
    <row r="22" spans="1:260" s="148" customFormat="1" ht="54.75" customHeight="1" x14ac:dyDescent="0.25">
      <c r="A22" s="332"/>
      <c r="B22" s="463" t="s">
        <v>313</v>
      </c>
      <c r="C22" s="463"/>
      <c r="D22" s="463"/>
      <c r="E22" s="463"/>
      <c r="F22" s="463"/>
      <c r="G22" s="145"/>
      <c r="H22" s="458" t="s">
        <v>222</v>
      </c>
      <c r="I22" s="458"/>
      <c r="J22" s="458"/>
      <c r="K22" s="458"/>
      <c r="L22" s="458"/>
      <c r="M22" s="145"/>
      <c r="N22" s="463" t="s">
        <v>223</v>
      </c>
      <c r="O22" s="463"/>
      <c r="P22" s="463"/>
      <c r="Q22" s="463"/>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c r="BO22" s="167"/>
      <c r="BP22" s="167"/>
      <c r="BQ22" s="167"/>
      <c r="BR22" s="167"/>
      <c r="BS22" s="167"/>
      <c r="BT22" s="167"/>
      <c r="BU22" s="167"/>
      <c r="BV22" s="167"/>
      <c r="BW22" s="167"/>
      <c r="BX22" s="167"/>
      <c r="BY22" s="167"/>
      <c r="BZ22" s="167"/>
      <c r="CA22" s="167"/>
      <c r="CB22" s="167"/>
      <c r="CC22" s="167"/>
      <c r="CD22" s="167"/>
      <c r="CE22" s="167"/>
      <c r="CF22" s="167"/>
      <c r="CG22" s="167"/>
      <c r="CH22" s="167"/>
      <c r="CI22" s="167"/>
      <c r="CJ22" s="167"/>
      <c r="CK22" s="167"/>
      <c r="CL22" s="167"/>
      <c r="CM22" s="167"/>
      <c r="CN22" s="167"/>
      <c r="CO22" s="167"/>
      <c r="CP22" s="167"/>
      <c r="CQ22" s="167"/>
      <c r="CR22" s="167"/>
      <c r="CS22" s="167"/>
      <c r="CT22" s="167"/>
      <c r="CU22" s="167"/>
      <c r="CV22" s="167"/>
      <c r="CW22" s="167"/>
      <c r="CX22" s="167"/>
      <c r="CY22" s="167"/>
      <c r="CZ22" s="167"/>
      <c r="DA22" s="167"/>
      <c r="DB22" s="167"/>
      <c r="DC22" s="167"/>
      <c r="DD22" s="167"/>
      <c r="DE22" s="167"/>
      <c r="DF22" s="167"/>
      <c r="DG22" s="167"/>
      <c r="DH22" s="167"/>
      <c r="DI22" s="167"/>
      <c r="DJ22" s="167"/>
      <c r="DK22" s="167"/>
      <c r="DL22" s="167"/>
      <c r="DM22" s="167"/>
      <c r="DN22" s="167"/>
      <c r="DO22" s="167"/>
      <c r="DP22" s="167"/>
      <c r="DQ22" s="167"/>
      <c r="DR22" s="167"/>
      <c r="DS22" s="167"/>
      <c r="DT22" s="167"/>
      <c r="DU22" s="167"/>
      <c r="DV22" s="167"/>
      <c r="DW22" s="167"/>
      <c r="DX22" s="167"/>
      <c r="DY22" s="167"/>
      <c r="DZ22" s="167"/>
      <c r="EA22" s="167"/>
      <c r="EB22" s="167"/>
      <c r="EC22" s="167"/>
      <c r="ED22" s="167"/>
      <c r="EE22" s="167"/>
      <c r="EF22" s="167"/>
      <c r="EG22" s="167"/>
      <c r="EH22" s="167"/>
      <c r="EI22" s="167"/>
      <c r="EJ22" s="167"/>
      <c r="EK22" s="167"/>
      <c r="EL22" s="167"/>
      <c r="EM22" s="167"/>
      <c r="EN22" s="167"/>
      <c r="EO22" s="167"/>
      <c r="EP22" s="167"/>
      <c r="EQ22" s="167"/>
      <c r="ER22" s="167"/>
      <c r="ES22" s="167"/>
      <c r="ET22" s="167"/>
      <c r="EU22" s="167"/>
      <c r="EV22" s="167"/>
      <c r="EW22" s="167"/>
      <c r="EX22" s="167"/>
      <c r="EY22" s="167"/>
      <c r="EZ22" s="167"/>
      <c r="FA22" s="167"/>
      <c r="FB22" s="167"/>
      <c r="FC22" s="167"/>
      <c r="FD22" s="167"/>
      <c r="FE22" s="167"/>
      <c r="FF22" s="167"/>
      <c r="FG22" s="167"/>
      <c r="FH22" s="167"/>
      <c r="FI22" s="167"/>
      <c r="FJ22" s="167"/>
      <c r="FK22" s="167"/>
      <c r="FL22" s="167"/>
      <c r="FM22" s="167"/>
      <c r="FN22" s="167"/>
      <c r="FO22" s="167"/>
      <c r="FP22" s="167"/>
      <c r="FQ22" s="167"/>
      <c r="FR22" s="167"/>
      <c r="FS22" s="167"/>
      <c r="FT22" s="167"/>
      <c r="FU22" s="167"/>
      <c r="FV22" s="167"/>
      <c r="FW22" s="167"/>
      <c r="FX22" s="167"/>
      <c r="FY22" s="167"/>
      <c r="FZ22" s="167"/>
      <c r="GA22" s="167"/>
      <c r="GB22" s="167"/>
      <c r="GC22" s="167"/>
      <c r="GD22" s="167"/>
      <c r="GE22" s="167"/>
      <c r="GF22" s="167"/>
      <c r="GG22" s="167"/>
      <c r="GH22" s="167"/>
      <c r="GI22" s="167"/>
      <c r="GJ22" s="167"/>
      <c r="GK22" s="167"/>
      <c r="GL22" s="167"/>
      <c r="GM22" s="167"/>
      <c r="GN22" s="167"/>
      <c r="GO22" s="167"/>
      <c r="GP22" s="167"/>
      <c r="GQ22" s="167"/>
      <c r="GR22" s="167"/>
      <c r="GS22" s="167"/>
      <c r="GT22" s="167"/>
      <c r="GU22" s="167"/>
      <c r="GV22" s="167"/>
      <c r="GW22" s="167"/>
      <c r="GX22" s="167"/>
      <c r="GY22" s="167"/>
      <c r="GZ22" s="167"/>
      <c r="HA22" s="167"/>
      <c r="HB22" s="167"/>
      <c r="HC22" s="167"/>
      <c r="HD22" s="167"/>
      <c r="HE22" s="167"/>
      <c r="HF22" s="167"/>
      <c r="HG22" s="167"/>
      <c r="HH22" s="167"/>
      <c r="HI22" s="167"/>
      <c r="HJ22" s="167"/>
      <c r="HK22" s="167"/>
      <c r="HL22" s="167"/>
      <c r="HM22" s="167"/>
      <c r="HN22" s="167"/>
      <c r="HO22" s="167"/>
      <c r="HP22" s="167"/>
      <c r="HQ22" s="167"/>
      <c r="HR22" s="167"/>
      <c r="HS22" s="167"/>
      <c r="HT22" s="167"/>
      <c r="HU22" s="167"/>
      <c r="HV22" s="167"/>
      <c r="HW22" s="167"/>
      <c r="HX22" s="167"/>
      <c r="HY22" s="167"/>
      <c r="HZ22" s="167"/>
      <c r="IA22" s="167"/>
      <c r="IB22" s="167"/>
      <c r="IC22" s="167"/>
      <c r="ID22" s="167"/>
      <c r="IE22" s="167"/>
      <c r="IF22" s="167"/>
      <c r="IG22" s="167"/>
      <c r="IH22" s="167"/>
      <c r="II22" s="167"/>
      <c r="IJ22" s="167"/>
      <c r="IK22" s="167"/>
      <c r="IL22" s="167"/>
      <c r="IM22" s="167"/>
      <c r="IN22" s="167"/>
      <c r="IO22" s="167"/>
      <c r="IP22" s="167"/>
      <c r="IQ22" s="167"/>
      <c r="IR22" s="167"/>
      <c r="IS22" s="167"/>
      <c r="IT22" s="167"/>
      <c r="IU22" s="167"/>
      <c r="IV22" s="167"/>
      <c r="IW22" s="167"/>
      <c r="IX22" s="167"/>
      <c r="IY22" s="167"/>
      <c r="IZ22" s="167"/>
    </row>
    <row r="23" spans="1:260" ht="15" customHeight="1" x14ac:dyDescent="0.25">
      <c r="E23" s="76"/>
      <c r="G23" s="125"/>
      <c r="H23" s="76"/>
      <c r="I23" s="76"/>
      <c r="J23" s="76"/>
      <c r="K23" s="76"/>
      <c r="M23" s="125"/>
    </row>
    <row r="24" spans="1:260" ht="15" customHeight="1" x14ac:dyDescent="0.25">
      <c r="G24" s="125"/>
      <c r="M24" s="125"/>
    </row>
    <row r="25" spans="1:260" ht="15" customHeight="1" x14ac:dyDescent="0.25">
      <c r="G25" s="125"/>
      <c r="M25" s="125"/>
    </row>
    <row r="26" spans="1:260" ht="15" customHeight="1" x14ac:dyDescent="0.25">
      <c r="G26" s="125"/>
      <c r="M26" s="125"/>
    </row>
    <row r="27" spans="1:260" ht="15" customHeight="1" x14ac:dyDescent="0.25">
      <c r="G27" s="125"/>
      <c r="M27" s="125"/>
    </row>
    <row r="28" spans="1:260" ht="15" customHeight="1" x14ac:dyDescent="0.25">
      <c r="G28" s="125"/>
      <c r="M28" s="125"/>
    </row>
    <row r="29" spans="1:260" ht="15" customHeight="1" x14ac:dyDescent="0.25">
      <c r="G29" s="125"/>
      <c r="M29" s="125"/>
    </row>
    <row r="30" spans="1:260" ht="15" customHeight="1" x14ac:dyDescent="0.25">
      <c r="G30" s="125"/>
      <c r="M30" s="125"/>
    </row>
    <row r="31" spans="1:260" ht="15" customHeight="1" x14ac:dyDescent="0.25">
      <c r="G31" s="125"/>
      <c r="M31" s="125"/>
    </row>
    <row r="32" spans="1:260" ht="15" customHeight="1" x14ac:dyDescent="0.25">
      <c r="G32" s="125"/>
      <c r="M32" s="125"/>
    </row>
    <row r="33" spans="1:260" ht="15" customHeight="1" x14ac:dyDescent="0.25">
      <c r="G33" s="125"/>
      <c r="M33" s="125"/>
    </row>
    <row r="34" spans="1:260" ht="15" customHeight="1" x14ac:dyDescent="0.25">
      <c r="G34" s="125"/>
      <c r="M34" s="125"/>
    </row>
    <row r="35" spans="1:260" ht="15" customHeight="1" x14ac:dyDescent="0.25">
      <c r="G35" s="125"/>
      <c r="M35" s="125"/>
    </row>
    <row r="36" spans="1:260" ht="15" customHeight="1" x14ac:dyDescent="0.25">
      <c r="G36" s="125"/>
      <c r="M36" s="125"/>
    </row>
    <row r="37" spans="1:260" ht="15" customHeight="1" x14ac:dyDescent="0.25">
      <c r="G37" s="125"/>
      <c r="M37" s="125"/>
    </row>
    <row r="38" spans="1:260" s="148" customFormat="1" ht="81" customHeight="1" x14ac:dyDescent="0.25">
      <c r="A38" s="167"/>
      <c r="B38" s="462" t="s">
        <v>314</v>
      </c>
      <c r="C38" s="462"/>
      <c r="D38" s="462"/>
      <c r="E38" s="462"/>
      <c r="F38" s="462"/>
      <c r="G38" s="145"/>
      <c r="H38" s="462" t="s">
        <v>251</v>
      </c>
      <c r="I38" s="462"/>
      <c r="J38" s="462"/>
      <c r="K38" s="462"/>
      <c r="L38" s="462"/>
      <c r="M38" s="145"/>
      <c r="N38" s="462" t="s">
        <v>252</v>
      </c>
      <c r="O38" s="462"/>
      <c r="P38" s="462"/>
      <c r="Q38" s="462"/>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7"/>
      <c r="BN38" s="167"/>
      <c r="BO38" s="167"/>
      <c r="BP38" s="167"/>
      <c r="BQ38" s="167"/>
      <c r="BR38" s="167"/>
      <c r="BS38" s="167"/>
      <c r="BT38" s="167"/>
      <c r="BU38" s="167"/>
      <c r="BV38" s="167"/>
      <c r="BW38" s="167"/>
      <c r="BX38" s="167"/>
      <c r="BY38" s="167"/>
      <c r="BZ38" s="167"/>
      <c r="CA38" s="167"/>
      <c r="CB38" s="167"/>
      <c r="CC38" s="167"/>
      <c r="CD38" s="167"/>
      <c r="CE38" s="167"/>
      <c r="CF38" s="167"/>
      <c r="CG38" s="167"/>
      <c r="CH38" s="167"/>
      <c r="CI38" s="167"/>
      <c r="CJ38" s="167"/>
      <c r="CK38" s="167"/>
      <c r="CL38" s="167"/>
      <c r="CM38" s="167"/>
      <c r="CN38" s="167"/>
      <c r="CO38" s="167"/>
      <c r="CP38" s="167"/>
      <c r="CQ38" s="167"/>
      <c r="CR38" s="167"/>
      <c r="CS38" s="167"/>
      <c r="CT38" s="167"/>
      <c r="CU38" s="167"/>
      <c r="CV38" s="167"/>
      <c r="CW38" s="167"/>
      <c r="CX38" s="167"/>
      <c r="CY38" s="167"/>
      <c r="CZ38" s="167"/>
      <c r="DA38" s="167"/>
      <c r="DB38" s="167"/>
      <c r="DC38" s="167"/>
      <c r="DD38" s="167"/>
      <c r="DE38" s="167"/>
      <c r="DF38" s="167"/>
      <c r="DG38" s="167"/>
      <c r="DH38" s="167"/>
      <c r="DI38" s="167"/>
      <c r="DJ38" s="167"/>
      <c r="DK38" s="167"/>
      <c r="DL38" s="167"/>
      <c r="DM38" s="167"/>
      <c r="DN38" s="167"/>
      <c r="DO38" s="167"/>
      <c r="DP38" s="167"/>
      <c r="DQ38" s="167"/>
      <c r="DR38" s="167"/>
      <c r="DS38" s="167"/>
      <c r="DT38" s="167"/>
      <c r="DU38" s="167"/>
      <c r="DV38" s="167"/>
      <c r="DW38" s="167"/>
      <c r="DX38" s="167"/>
      <c r="DY38" s="167"/>
      <c r="DZ38" s="167"/>
      <c r="EA38" s="167"/>
      <c r="EB38" s="167"/>
      <c r="EC38" s="167"/>
      <c r="ED38" s="167"/>
      <c r="EE38" s="167"/>
      <c r="EF38" s="167"/>
      <c r="EG38" s="167"/>
      <c r="EH38" s="167"/>
      <c r="EI38" s="167"/>
      <c r="EJ38" s="167"/>
      <c r="EK38" s="167"/>
      <c r="EL38" s="167"/>
      <c r="EM38" s="167"/>
      <c r="EN38" s="167"/>
      <c r="EO38" s="167"/>
      <c r="EP38" s="167"/>
      <c r="EQ38" s="167"/>
      <c r="ER38" s="167"/>
      <c r="ES38" s="167"/>
      <c r="ET38" s="167"/>
      <c r="EU38" s="167"/>
      <c r="EV38" s="167"/>
      <c r="EW38" s="167"/>
      <c r="EX38" s="167"/>
      <c r="EY38" s="167"/>
      <c r="EZ38" s="167"/>
      <c r="FA38" s="167"/>
      <c r="FB38" s="167"/>
      <c r="FC38" s="167"/>
      <c r="FD38" s="167"/>
      <c r="FE38" s="167"/>
      <c r="FF38" s="167"/>
      <c r="FG38" s="167"/>
      <c r="FH38" s="167"/>
      <c r="FI38" s="167"/>
      <c r="FJ38" s="167"/>
      <c r="FK38" s="167"/>
      <c r="FL38" s="167"/>
      <c r="FM38" s="167"/>
      <c r="FN38" s="167"/>
      <c r="FO38" s="167"/>
      <c r="FP38" s="167"/>
      <c r="FQ38" s="167"/>
      <c r="FR38" s="167"/>
      <c r="FS38" s="167"/>
      <c r="FT38" s="167"/>
      <c r="FU38" s="167"/>
      <c r="FV38" s="167"/>
      <c r="FW38" s="167"/>
      <c r="FX38" s="167"/>
      <c r="FY38" s="167"/>
      <c r="FZ38" s="167"/>
      <c r="GA38" s="167"/>
      <c r="GB38" s="167"/>
      <c r="GC38" s="167"/>
      <c r="GD38" s="167"/>
      <c r="GE38" s="167"/>
      <c r="GF38" s="167"/>
      <c r="GG38" s="167"/>
      <c r="GH38" s="167"/>
      <c r="GI38" s="167"/>
      <c r="GJ38" s="167"/>
      <c r="GK38" s="167"/>
      <c r="GL38" s="167"/>
      <c r="GM38" s="167"/>
      <c r="GN38" s="167"/>
      <c r="GO38" s="167"/>
      <c r="GP38" s="167"/>
      <c r="GQ38" s="167"/>
      <c r="GR38" s="167"/>
      <c r="GS38" s="167"/>
      <c r="GT38" s="167"/>
      <c r="GU38" s="167"/>
      <c r="GV38" s="167"/>
      <c r="GW38" s="167"/>
      <c r="GX38" s="167"/>
      <c r="GY38" s="167"/>
      <c r="GZ38" s="167"/>
      <c r="HA38" s="167"/>
      <c r="HB38" s="167"/>
      <c r="HC38" s="167"/>
      <c r="HD38" s="167"/>
      <c r="HE38" s="167"/>
      <c r="HF38" s="167"/>
      <c r="HG38" s="167"/>
      <c r="HH38" s="167"/>
      <c r="HI38" s="167"/>
      <c r="HJ38" s="167"/>
      <c r="HK38" s="167"/>
      <c r="HL38" s="167"/>
      <c r="HM38" s="167"/>
      <c r="HN38" s="167"/>
      <c r="HO38" s="167"/>
      <c r="HP38" s="167"/>
      <c r="HQ38" s="167"/>
      <c r="HR38" s="167"/>
      <c r="HS38" s="167"/>
      <c r="HT38" s="167"/>
      <c r="HU38" s="167"/>
      <c r="HV38" s="167"/>
      <c r="HW38" s="167"/>
      <c r="HX38" s="167"/>
      <c r="HY38" s="167"/>
      <c r="HZ38" s="167"/>
      <c r="IA38" s="167"/>
      <c r="IB38" s="167"/>
      <c r="IC38" s="167"/>
      <c r="ID38" s="167"/>
      <c r="IE38" s="167"/>
      <c r="IF38" s="167"/>
      <c r="IG38" s="167"/>
      <c r="IH38" s="167"/>
      <c r="II38" s="167"/>
      <c r="IJ38" s="167"/>
      <c r="IK38" s="167"/>
      <c r="IL38" s="167"/>
      <c r="IM38" s="167"/>
      <c r="IN38" s="167"/>
      <c r="IO38" s="167"/>
      <c r="IP38" s="167"/>
      <c r="IQ38" s="167"/>
      <c r="IR38" s="167"/>
      <c r="IS38" s="167"/>
      <c r="IT38" s="167"/>
      <c r="IU38" s="167"/>
      <c r="IV38" s="167"/>
      <c r="IW38" s="167"/>
      <c r="IX38" s="167"/>
      <c r="IY38" s="167"/>
      <c r="IZ38" s="167"/>
    </row>
    <row r="39" spans="1:260" ht="15" hidden="1" customHeight="1" x14ac:dyDescent="0.25"/>
    <row r="40" spans="1:260" ht="15" hidden="1" customHeight="1" x14ac:dyDescent="0.25"/>
    <row r="41" spans="1:260" ht="15" hidden="1" customHeight="1" x14ac:dyDescent="0.25"/>
    <row r="42" spans="1:260" ht="15" hidden="1" customHeight="1" x14ac:dyDescent="0.25"/>
    <row r="43" spans="1:260" ht="15" hidden="1" customHeight="1" x14ac:dyDescent="0.25"/>
  </sheetData>
  <sheetProtection password="C66B" sheet="1" objects="1" scenarios="1" selectLockedCells="1"/>
  <mergeCells count="12">
    <mergeCell ref="N38:Q38"/>
    <mergeCell ref="H38:L38"/>
    <mergeCell ref="B38:F38"/>
    <mergeCell ref="N22:Q22"/>
    <mergeCell ref="H22:L22"/>
    <mergeCell ref="B22:F22"/>
    <mergeCell ref="B1:F1"/>
    <mergeCell ref="O2:P2"/>
    <mergeCell ref="D2:E2"/>
    <mergeCell ref="J2:K2"/>
    <mergeCell ref="N1:Q1"/>
    <mergeCell ref="H1:L1"/>
  </mergeCells>
  <printOptions horizontalCentered="1"/>
  <pageMargins left="1" right="1" top="1" bottom="0.51041666699999999" header="0" footer="0"/>
  <pageSetup scale="80" orientation="portrait" r:id="rId1"/>
  <headerFooter alignWithMargins="0">
    <oddHeader>&amp;L&amp;G&amp;C&amp;"Calibri,Bold"Outcome Improvement Calculator:
CHANGE IN PERMANENT HOUSING EXIT RATE&amp;R&amp;G</oddHeader>
    <oddFooter>&amp;L&amp;8
For more information on the Performance Improvement Calculator, please contact Anna Blasco at the National Alliance to End Homelessness: ablasco@naeh.org or Megan Kurteff Schatz of Focus Strategies: megan@focusstrategies.net. 
&amp;R&amp;8Page &amp;P of &amp;N</oddFooter>
  </headerFooter>
  <colBreaks count="2" manualBreakCount="2">
    <brk id="6" max="1048575" man="1"/>
    <brk id="12" max="1048575"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4337" r:id="rId5" name="Label 1">
              <controlPr defaultSize="0" autoFill="0" autoLine="0" autoPict="0">
                <anchor moveWithCells="1" sizeWithCells="1">
                  <from>
                    <xdr:col>4</xdr:col>
                    <xdr:colOff>1028700</xdr:colOff>
                    <xdr:row>7</xdr:row>
                    <xdr:rowOff>76200</xdr:rowOff>
                  </from>
                  <to>
                    <xdr:col>5</xdr:col>
                    <xdr:colOff>866775</xdr:colOff>
                    <xdr:row>8</xdr:row>
                    <xdr:rowOff>114300</xdr:rowOff>
                  </to>
                </anchor>
              </controlPr>
            </control>
          </mc:Choice>
        </mc:AlternateContent>
        <mc:AlternateContent xmlns:mc="http://schemas.openxmlformats.org/markup-compatibility/2006">
          <mc:Choice Requires="x14">
            <control shapeId="14338" r:id="rId6" name="Label 2">
              <controlPr defaultSize="0" autoFill="0" autoLine="0" autoPict="0">
                <anchor moveWithCells="1" sizeWithCells="1">
                  <from>
                    <xdr:col>4</xdr:col>
                    <xdr:colOff>1104900</xdr:colOff>
                    <xdr:row>22</xdr:row>
                    <xdr:rowOff>171450</xdr:rowOff>
                  </from>
                  <to>
                    <xdr:col>5</xdr:col>
                    <xdr:colOff>904875</xdr:colOff>
                    <xdr:row>24</xdr:row>
                    <xdr:rowOff>28575</xdr:rowOff>
                  </to>
                </anchor>
              </controlPr>
            </control>
          </mc:Choice>
        </mc:AlternateContent>
        <mc:AlternateContent xmlns:mc="http://schemas.openxmlformats.org/markup-compatibility/2006">
          <mc:Choice Requires="x14">
            <control shapeId="14339" r:id="rId7" name="Label 3">
              <controlPr defaultSize="0" autoFill="0" autoLine="0" autoPict="0">
                <anchor moveWithCells="1" sizeWithCells="1">
                  <from>
                    <xdr:col>10</xdr:col>
                    <xdr:colOff>1152525</xdr:colOff>
                    <xdr:row>7</xdr:row>
                    <xdr:rowOff>104775</xdr:rowOff>
                  </from>
                  <to>
                    <xdr:col>11</xdr:col>
                    <xdr:colOff>952500</xdr:colOff>
                    <xdr:row>8</xdr:row>
                    <xdr:rowOff>114300</xdr:rowOff>
                  </to>
                </anchor>
              </controlPr>
            </control>
          </mc:Choice>
        </mc:AlternateContent>
        <mc:AlternateContent xmlns:mc="http://schemas.openxmlformats.org/markup-compatibility/2006">
          <mc:Choice Requires="x14">
            <control shapeId="14340" r:id="rId8" name="Label 4">
              <controlPr defaultSize="0" autoFill="0" autoLine="0" autoPict="0">
                <anchor moveWithCells="1" sizeWithCells="1">
                  <from>
                    <xdr:col>11</xdr:col>
                    <xdr:colOff>38100</xdr:colOff>
                    <xdr:row>22</xdr:row>
                    <xdr:rowOff>66675</xdr:rowOff>
                  </from>
                  <to>
                    <xdr:col>11</xdr:col>
                    <xdr:colOff>1028700</xdr:colOff>
                    <xdr:row>23</xdr:row>
                    <xdr:rowOff>104775</xdr:rowOff>
                  </to>
                </anchor>
              </controlPr>
            </control>
          </mc:Choice>
        </mc:AlternateContent>
        <mc:AlternateContent xmlns:mc="http://schemas.openxmlformats.org/markup-compatibility/2006">
          <mc:Choice Requires="x14">
            <control shapeId="14341" r:id="rId9" name="Label 5">
              <controlPr defaultSize="0" autoFill="0" autoLine="0" autoPict="0">
                <anchor moveWithCells="1" sizeWithCells="1">
                  <from>
                    <xdr:col>15</xdr:col>
                    <xdr:colOff>1009650</xdr:colOff>
                    <xdr:row>7</xdr:row>
                    <xdr:rowOff>66675</xdr:rowOff>
                  </from>
                  <to>
                    <xdr:col>16</xdr:col>
                    <xdr:colOff>914400</xdr:colOff>
                    <xdr:row>8</xdr:row>
                    <xdr:rowOff>104775</xdr:rowOff>
                  </to>
                </anchor>
              </controlPr>
            </control>
          </mc:Choice>
        </mc:AlternateContent>
        <mc:AlternateContent xmlns:mc="http://schemas.openxmlformats.org/markup-compatibility/2006">
          <mc:Choice Requires="x14">
            <control shapeId="14342" r:id="rId10" name="Label 6">
              <controlPr defaultSize="0" autoFill="0" autoLine="0" autoPict="0">
                <anchor moveWithCells="1" sizeWithCells="1">
                  <from>
                    <xdr:col>16</xdr:col>
                    <xdr:colOff>0</xdr:colOff>
                    <xdr:row>23</xdr:row>
                    <xdr:rowOff>57150</xdr:rowOff>
                  </from>
                  <to>
                    <xdr:col>16</xdr:col>
                    <xdr:colOff>981075</xdr:colOff>
                    <xdr:row>24</xdr:row>
                    <xdr:rowOff>104775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0070C0"/>
  </sheetPr>
  <dimension ref="A1:IY56"/>
  <sheetViews>
    <sheetView showGridLines="0" zoomScale="85" zoomScaleNormal="85" zoomScalePageLayoutView="70" workbookViewId="0">
      <selection activeCell="K5" sqref="K5"/>
    </sheetView>
  </sheetViews>
  <sheetFormatPr defaultColWidth="7.19921875" defaultRowHeight="15" customHeight="1" zeroHeight="1" x14ac:dyDescent="0.25"/>
  <cols>
    <col min="1" max="1" width="2.5" style="59" bestFit="1" customWidth="1"/>
    <col min="2" max="2" width="11.69921875" style="59" customWidth="1"/>
    <col min="3" max="3" width="2.796875" style="59" customWidth="1"/>
    <col min="4" max="6" width="12.3984375" style="59" customWidth="1"/>
    <col min="7" max="7" width="1.59765625" style="59" customWidth="1"/>
    <col min="8" max="8" width="11.69921875" style="59" customWidth="1"/>
    <col min="9" max="9" width="2.69921875" style="59" customWidth="1"/>
    <col min="10" max="12" width="12.3984375" style="59" customWidth="1"/>
    <col min="13" max="13" width="1.59765625" style="59" customWidth="1"/>
    <col min="14" max="16" width="12.3984375" style="59" customWidth="1"/>
    <col min="17" max="18" width="12.3984375" style="58" customWidth="1"/>
    <col min="19" max="24" width="6.59765625" style="58" customWidth="1"/>
    <col min="25" max="25" width="13.8984375" style="58" bestFit="1" customWidth="1"/>
    <col min="26" max="26" width="10.5" style="58" bestFit="1" customWidth="1"/>
    <col min="27" max="27" width="9.09765625" style="58" bestFit="1" customWidth="1"/>
    <col min="28" max="259" width="6.59765625" style="59" customWidth="1"/>
    <col min="260" max="16384" width="7.19921875" style="60"/>
  </cols>
  <sheetData>
    <row r="1" spans="1:259" ht="76.5" customHeight="1" x14ac:dyDescent="0.25">
      <c r="B1" s="460" t="s">
        <v>315</v>
      </c>
      <c r="C1" s="460"/>
      <c r="D1" s="460"/>
      <c r="E1" s="460"/>
      <c r="F1" s="460"/>
      <c r="G1" s="120"/>
      <c r="H1" s="460" t="s">
        <v>316</v>
      </c>
      <c r="I1" s="460"/>
      <c r="J1" s="460"/>
      <c r="K1" s="460"/>
      <c r="L1" s="460"/>
      <c r="M1" s="124"/>
      <c r="N1" s="460" t="s">
        <v>317</v>
      </c>
      <c r="O1" s="460"/>
      <c r="P1" s="460"/>
      <c r="Q1" s="460"/>
    </row>
    <row r="2" spans="1:259" ht="15" customHeight="1" x14ac:dyDescent="0.25">
      <c r="A2" s="113"/>
      <c r="B2" s="238"/>
      <c r="C2" s="238"/>
      <c r="D2" s="464" t="s">
        <v>307</v>
      </c>
      <c r="E2" s="465"/>
      <c r="F2" s="114"/>
      <c r="G2" s="120"/>
      <c r="H2" s="60"/>
      <c r="I2" s="238"/>
      <c r="J2" s="464" t="s">
        <v>44</v>
      </c>
      <c r="K2" s="465"/>
      <c r="L2" s="114"/>
      <c r="M2" s="124"/>
      <c r="N2" s="60"/>
      <c r="O2" s="464" t="s">
        <v>45</v>
      </c>
      <c r="P2" s="465"/>
      <c r="Q2" s="62"/>
      <c r="R2" s="115"/>
      <c r="S2" s="115"/>
      <c r="T2" s="115"/>
      <c r="U2" s="115"/>
      <c r="V2" s="115"/>
      <c r="W2" s="115"/>
      <c r="X2" s="115"/>
      <c r="Y2" s="115"/>
      <c r="Z2" s="115"/>
      <c r="AA2" s="115"/>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c r="DP2" s="114"/>
      <c r="DQ2" s="114"/>
      <c r="DR2" s="114"/>
      <c r="DS2" s="114"/>
      <c r="DT2" s="114"/>
      <c r="DU2" s="114"/>
      <c r="DV2" s="114"/>
      <c r="DW2" s="114"/>
      <c r="DX2" s="114"/>
      <c r="DY2" s="114"/>
      <c r="DZ2" s="114"/>
      <c r="EA2" s="114"/>
      <c r="EB2" s="114"/>
      <c r="EC2" s="114"/>
      <c r="ED2" s="114"/>
      <c r="EE2" s="114"/>
      <c r="EF2" s="114"/>
      <c r="EG2" s="114"/>
      <c r="EH2" s="114"/>
      <c r="EI2" s="114"/>
      <c r="EJ2" s="114"/>
      <c r="EK2" s="114"/>
      <c r="EL2" s="114"/>
      <c r="EM2" s="114"/>
      <c r="EN2" s="114"/>
      <c r="EO2" s="114"/>
      <c r="EP2" s="114"/>
      <c r="EQ2" s="114"/>
      <c r="ER2" s="114"/>
      <c r="ES2" s="114"/>
      <c r="ET2" s="114"/>
      <c r="EU2" s="114"/>
      <c r="EV2" s="114"/>
      <c r="EW2" s="114"/>
      <c r="EX2" s="114"/>
      <c r="EY2" s="114"/>
      <c r="EZ2" s="114"/>
      <c r="FA2" s="114"/>
      <c r="FB2" s="114"/>
      <c r="FC2" s="114"/>
      <c r="FD2" s="114"/>
      <c r="FE2" s="114"/>
      <c r="FF2" s="114"/>
      <c r="FG2" s="114"/>
      <c r="FH2" s="114"/>
      <c r="FI2" s="114"/>
      <c r="FJ2" s="114"/>
      <c r="FK2" s="114"/>
      <c r="FL2" s="114"/>
      <c r="FM2" s="114"/>
      <c r="FN2" s="114"/>
      <c r="FO2" s="114"/>
      <c r="FP2" s="114"/>
      <c r="FQ2" s="114"/>
      <c r="FR2" s="114"/>
      <c r="FS2" s="114"/>
      <c r="FT2" s="114"/>
      <c r="FU2" s="114"/>
      <c r="FV2" s="114"/>
      <c r="FW2" s="114"/>
      <c r="FX2" s="114"/>
      <c r="FY2" s="114"/>
      <c r="FZ2" s="114"/>
      <c r="GA2" s="114"/>
      <c r="GB2" s="114"/>
      <c r="GC2" s="114"/>
      <c r="GD2" s="114"/>
      <c r="GE2" s="114"/>
      <c r="GF2" s="114"/>
      <c r="GG2" s="114"/>
      <c r="GH2" s="114"/>
      <c r="GI2" s="114"/>
      <c r="GJ2" s="114"/>
      <c r="GK2" s="114"/>
      <c r="GL2" s="114"/>
      <c r="GM2" s="114"/>
      <c r="GN2" s="114"/>
      <c r="GO2" s="114"/>
      <c r="GP2" s="114"/>
      <c r="GQ2" s="114"/>
      <c r="GR2" s="114"/>
      <c r="GS2" s="114"/>
      <c r="GT2" s="114"/>
      <c r="GU2" s="114"/>
      <c r="GV2" s="114"/>
      <c r="GW2" s="114"/>
      <c r="GX2" s="114"/>
      <c r="GY2" s="114"/>
      <c r="GZ2" s="114"/>
      <c r="HA2" s="114"/>
      <c r="HB2" s="114"/>
      <c r="HC2" s="114"/>
      <c r="HD2" s="114"/>
      <c r="HE2" s="114"/>
      <c r="HF2" s="114"/>
      <c r="HG2" s="114"/>
      <c r="HH2" s="114"/>
      <c r="HI2" s="114"/>
      <c r="HJ2" s="114"/>
      <c r="HK2" s="114"/>
      <c r="HL2" s="114"/>
      <c r="HM2" s="114"/>
      <c r="HN2" s="114"/>
      <c r="HO2" s="114"/>
      <c r="HP2" s="114"/>
      <c r="HQ2" s="114"/>
      <c r="HR2" s="114"/>
      <c r="HS2" s="114"/>
      <c r="HT2" s="114"/>
      <c r="HU2" s="114"/>
      <c r="HV2" s="114"/>
      <c r="HW2" s="114"/>
      <c r="HX2" s="114"/>
      <c r="HY2" s="114"/>
      <c r="HZ2" s="114"/>
      <c r="IA2" s="114"/>
      <c r="IB2" s="114"/>
      <c r="IC2" s="114"/>
      <c r="ID2" s="114"/>
      <c r="IE2" s="114"/>
      <c r="IF2" s="114"/>
      <c r="IG2" s="114"/>
      <c r="IH2" s="114"/>
      <c r="II2" s="114"/>
      <c r="IJ2" s="114"/>
      <c r="IK2" s="114"/>
      <c r="IL2" s="114"/>
      <c r="IM2" s="114"/>
      <c r="IN2" s="114"/>
      <c r="IO2" s="114"/>
      <c r="IP2" s="114"/>
      <c r="IQ2" s="114"/>
      <c r="IR2" s="114"/>
      <c r="IS2" s="114"/>
      <c r="IT2" s="114"/>
      <c r="IU2" s="114"/>
      <c r="IV2" s="114"/>
      <c r="IW2" s="114"/>
      <c r="IX2" s="114"/>
      <c r="IY2" s="114"/>
    </row>
    <row r="3" spans="1:259" ht="30" customHeight="1" x14ac:dyDescent="0.25">
      <c r="A3" s="56"/>
      <c r="B3" s="239"/>
      <c r="C3" s="239"/>
      <c r="D3" s="61" t="s">
        <v>7</v>
      </c>
      <c r="E3" s="61" t="s">
        <v>8</v>
      </c>
      <c r="G3" s="119"/>
      <c r="J3" s="61" t="s">
        <v>7</v>
      </c>
      <c r="K3" s="61" t="s">
        <v>8</v>
      </c>
      <c r="M3" s="122"/>
      <c r="O3" s="61" t="s">
        <v>7</v>
      </c>
      <c r="P3" s="61" t="s">
        <v>8</v>
      </c>
      <c r="Q3" s="62"/>
    </row>
    <row r="4" spans="1:259" ht="15" customHeight="1" x14ac:dyDescent="0.25">
      <c r="A4" s="63"/>
      <c r="B4" s="116" t="s">
        <v>4</v>
      </c>
      <c r="C4" s="116"/>
      <c r="D4" s="64">
        <f>Formulas!Q5</f>
        <v>47.096774193548384</v>
      </c>
      <c r="E4" s="176"/>
      <c r="G4" s="123"/>
      <c r="H4" s="116" t="s">
        <v>4</v>
      </c>
      <c r="I4" s="116"/>
      <c r="J4" s="64">
        <f>Formulas!Q12</f>
        <v>76.395348837209298</v>
      </c>
      <c r="K4" s="176"/>
      <c r="M4" s="123"/>
      <c r="N4" s="116" t="s">
        <v>4</v>
      </c>
      <c r="O4" s="64">
        <f>Formulas!Q19</f>
        <v>53.459595959595958</v>
      </c>
      <c r="P4" s="68" t="str">
        <f>IF(Formulas!T19=O4,"",Formulas!T19)</f>
        <v/>
      </c>
      <c r="Q4" s="62"/>
    </row>
    <row r="5" spans="1:259" ht="15" customHeight="1" x14ac:dyDescent="0.25">
      <c r="A5" s="63"/>
      <c r="B5" s="116" t="s">
        <v>82</v>
      </c>
      <c r="C5" s="116"/>
      <c r="D5" s="64">
        <f>Formulas!Q6</f>
        <v>264.04255319148939</v>
      </c>
      <c r="E5" s="176"/>
      <c r="G5" s="123"/>
      <c r="H5" s="116" t="s">
        <v>82</v>
      </c>
      <c r="I5" s="116"/>
      <c r="J5" s="64">
        <f>Formulas!Q13</f>
        <v>307.36842105263156</v>
      </c>
      <c r="K5" s="176"/>
      <c r="M5" s="123"/>
      <c r="N5" s="116" t="s">
        <v>82</v>
      </c>
      <c r="O5" s="64">
        <f>Formulas!Q20</f>
        <v>287.78846153846155</v>
      </c>
      <c r="P5" s="68" t="str">
        <f>IF(Formulas!T20=O5,"",Formulas!T20)</f>
        <v/>
      </c>
      <c r="Q5" s="62"/>
    </row>
    <row r="6" spans="1:259" ht="15" customHeight="1" x14ac:dyDescent="0.25">
      <c r="A6" s="63"/>
      <c r="B6" s="116" t="s">
        <v>83</v>
      </c>
      <c r="C6" s="116"/>
      <c r="D6" s="64">
        <f>Formulas!Q7</f>
        <v>121.66666666666667</v>
      </c>
      <c r="E6" s="176"/>
      <c r="G6" s="123"/>
      <c r="H6" s="116" t="s">
        <v>83</v>
      </c>
      <c r="I6" s="116"/>
      <c r="J6" s="64">
        <f>Formulas!Q14</f>
        <v>99.545454545454547</v>
      </c>
      <c r="K6" s="176"/>
      <c r="M6" s="123"/>
      <c r="N6" s="116" t="s">
        <v>83</v>
      </c>
      <c r="O6" s="64">
        <f>Formulas!Q21</f>
        <v>107.35294117647059</v>
      </c>
      <c r="P6" s="68" t="str">
        <f>IF(Formulas!T21=O6,"",Formulas!T21)</f>
        <v/>
      </c>
      <c r="Q6" s="62"/>
    </row>
    <row r="7" spans="1:259" customFormat="1" ht="15" customHeight="1" x14ac:dyDescent="0.25">
      <c r="G7" s="123"/>
      <c r="M7" s="123"/>
    </row>
    <row r="8" spans="1:259" ht="15" customHeight="1" x14ac:dyDescent="0.25">
      <c r="A8" s="63"/>
      <c r="B8" s="116"/>
      <c r="C8" s="116"/>
      <c r="D8"/>
      <c r="E8"/>
      <c r="G8" s="123"/>
      <c r="H8" s="116"/>
      <c r="I8" s="116"/>
      <c r="J8"/>
      <c r="K8"/>
      <c r="M8" s="123"/>
      <c r="N8" s="116"/>
      <c r="O8"/>
      <c r="P8"/>
      <c r="Q8" s="62"/>
    </row>
    <row r="9" spans="1:259" ht="15" customHeight="1" x14ac:dyDescent="0.25">
      <c r="A9" s="63"/>
      <c r="B9" s="116"/>
      <c r="C9" s="116"/>
      <c r="D9"/>
      <c r="E9"/>
      <c r="G9" s="123"/>
      <c r="H9" s="116"/>
      <c r="I9" s="116"/>
      <c r="J9"/>
      <c r="K9"/>
      <c r="M9" s="123"/>
      <c r="N9" s="116"/>
      <c r="O9"/>
      <c r="P9"/>
      <c r="Q9" s="62"/>
    </row>
    <row r="10" spans="1:259" ht="15" customHeight="1" x14ac:dyDescent="0.25">
      <c r="A10" s="63"/>
      <c r="B10" s="116"/>
      <c r="C10" s="116"/>
      <c r="D10"/>
      <c r="E10"/>
      <c r="G10" s="123"/>
      <c r="H10" s="116"/>
      <c r="I10" s="116"/>
      <c r="J10"/>
      <c r="K10"/>
      <c r="M10" s="123"/>
      <c r="N10" s="116"/>
      <c r="O10"/>
      <c r="P10"/>
      <c r="Q10" s="62"/>
    </row>
    <row r="11" spans="1:259" ht="15" customHeight="1" x14ac:dyDescent="0.25">
      <c r="A11" s="63"/>
      <c r="B11" s="116"/>
      <c r="C11" s="116"/>
      <c r="D11"/>
      <c r="E11"/>
      <c r="G11" s="123"/>
      <c r="H11" s="116"/>
      <c r="I11" s="116"/>
      <c r="J11"/>
      <c r="K11"/>
      <c r="M11" s="123"/>
      <c r="N11" s="116"/>
      <c r="O11"/>
      <c r="P11"/>
      <c r="Q11" s="62"/>
    </row>
    <row r="12" spans="1:259" ht="15" customHeight="1" x14ac:dyDescent="0.25">
      <c r="A12" s="63"/>
      <c r="B12" s="116"/>
      <c r="C12" s="116"/>
      <c r="D12"/>
      <c r="E12"/>
      <c r="G12" s="123"/>
      <c r="H12" s="116"/>
      <c r="I12" s="116"/>
      <c r="J12"/>
      <c r="K12"/>
      <c r="M12" s="123"/>
      <c r="N12" s="116"/>
      <c r="O12"/>
      <c r="P12"/>
      <c r="Q12" s="62"/>
    </row>
    <row r="13" spans="1:259" ht="15" customHeight="1" x14ac:dyDescent="0.25">
      <c r="A13" s="63"/>
      <c r="B13" s="116"/>
      <c r="C13" s="116"/>
      <c r="D13"/>
      <c r="E13"/>
      <c r="G13" s="123"/>
      <c r="H13" s="116"/>
      <c r="I13" s="116"/>
      <c r="J13"/>
      <c r="K13"/>
      <c r="M13" s="123"/>
      <c r="N13" s="116"/>
      <c r="O13"/>
      <c r="P13"/>
      <c r="Q13" s="62"/>
    </row>
    <row r="14" spans="1:259" ht="15" customHeight="1" x14ac:dyDescent="0.25">
      <c r="A14" s="63"/>
      <c r="B14" s="116"/>
      <c r="C14" s="116"/>
      <c r="D14"/>
      <c r="E14"/>
      <c r="G14" s="123"/>
      <c r="H14" s="116"/>
      <c r="I14" s="116"/>
      <c r="J14"/>
      <c r="K14"/>
      <c r="M14" s="123"/>
      <c r="N14" s="116"/>
      <c r="O14"/>
      <c r="P14"/>
      <c r="Q14" s="62"/>
    </row>
    <row r="15" spans="1:259" ht="15" customHeight="1" x14ac:dyDescent="0.25">
      <c r="A15" s="63"/>
      <c r="B15" s="116"/>
      <c r="C15" s="116"/>
      <c r="D15"/>
      <c r="E15"/>
      <c r="G15" s="123"/>
      <c r="H15" s="116"/>
      <c r="I15" s="116"/>
      <c r="J15"/>
      <c r="K15"/>
      <c r="M15" s="123"/>
      <c r="N15" s="116"/>
      <c r="O15"/>
      <c r="P15"/>
      <c r="Q15" s="62"/>
    </row>
    <row r="16" spans="1:259" ht="15" customHeight="1" x14ac:dyDescent="0.25">
      <c r="A16" s="63"/>
      <c r="B16" s="116"/>
      <c r="C16" s="116"/>
      <c r="D16"/>
      <c r="E16"/>
      <c r="G16" s="123"/>
      <c r="H16" s="116"/>
      <c r="I16" s="116"/>
      <c r="J16"/>
      <c r="K16"/>
      <c r="M16" s="123"/>
      <c r="N16" s="116"/>
      <c r="O16"/>
      <c r="P16"/>
      <c r="Q16" s="62"/>
    </row>
    <row r="17" spans="1:17" ht="15" customHeight="1" x14ac:dyDescent="0.25">
      <c r="A17" s="63"/>
      <c r="B17" s="116"/>
      <c r="C17" s="116"/>
      <c r="D17"/>
      <c r="E17"/>
      <c r="G17" s="123"/>
      <c r="H17" s="116"/>
      <c r="I17" s="116"/>
      <c r="J17"/>
      <c r="K17"/>
      <c r="M17" s="123"/>
      <c r="N17" s="116"/>
      <c r="O17"/>
      <c r="P17"/>
      <c r="Q17" s="62"/>
    </row>
    <row r="18" spans="1:17" ht="15" customHeight="1" x14ac:dyDescent="0.25">
      <c r="A18" s="63"/>
      <c r="B18" s="116"/>
      <c r="C18" s="116"/>
      <c r="D18"/>
      <c r="E18"/>
      <c r="G18" s="123"/>
      <c r="H18" s="116"/>
      <c r="I18" s="116"/>
      <c r="J18"/>
      <c r="K18"/>
      <c r="M18" s="123"/>
      <c r="N18" s="116"/>
      <c r="O18"/>
      <c r="P18"/>
      <c r="Q18" s="62"/>
    </row>
    <row r="19" spans="1:17" ht="15" customHeight="1" x14ac:dyDescent="0.25">
      <c r="A19" s="63"/>
      <c r="B19" s="116"/>
      <c r="C19" s="116"/>
      <c r="D19"/>
      <c r="E19"/>
      <c r="G19" s="123"/>
      <c r="H19" s="116"/>
      <c r="I19" s="116"/>
      <c r="J19"/>
      <c r="K19"/>
      <c r="M19" s="123"/>
      <c r="N19" s="116"/>
      <c r="O19"/>
      <c r="P19"/>
      <c r="Q19" s="62"/>
    </row>
    <row r="20" spans="1:17" ht="15" customHeight="1" x14ac:dyDescent="0.25">
      <c r="A20" s="63"/>
      <c r="B20" s="116"/>
      <c r="C20" s="116"/>
      <c r="D20"/>
      <c r="E20"/>
      <c r="G20" s="123"/>
      <c r="H20" s="116"/>
      <c r="I20" s="116"/>
      <c r="J20"/>
      <c r="K20"/>
      <c r="M20" s="123"/>
      <c r="N20" s="116"/>
      <c r="O20"/>
      <c r="P20"/>
      <c r="Q20" s="62"/>
    </row>
    <row r="21" spans="1:17" ht="15" customHeight="1" x14ac:dyDescent="0.25">
      <c r="A21" s="63"/>
      <c r="B21" s="116"/>
      <c r="C21" s="116"/>
      <c r="D21"/>
      <c r="E21"/>
      <c r="G21" s="123"/>
      <c r="H21" s="116"/>
      <c r="I21" s="116"/>
      <c r="J21"/>
      <c r="K21"/>
      <c r="M21" s="123"/>
      <c r="N21" s="116"/>
      <c r="O21"/>
      <c r="P21"/>
      <c r="Q21" s="62"/>
    </row>
    <row r="22" spans="1:17" ht="15" customHeight="1" x14ac:dyDescent="0.25">
      <c r="A22" s="63"/>
      <c r="B22" s="116"/>
      <c r="C22" s="116"/>
      <c r="D22"/>
      <c r="E22"/>
      <c r="G22" s="123"/>
      <c r="H22" s="116"/>
      <c r="I22" s="116"/>
      <c r="J22"/>
      <c r="K22"/>
      <c r="M22" s="123"/>
      <c r="N22" s="116"/>
      <c r="O22"/>
      <c r="P22"/>
      <c r="Q22" s="62"/>
    </row>
    <row r="23" spans="1:17" ht="15" customHeight="1" x14ac:dyDescent="0.25">
      <c r="A23" s="56"/>
      <c r="B23" s="60"/>
      <c r="C23" s="60"/>
      <c r="D23" s="60"/>
      <c r="E23" s="60"/>
      <c r="F23" s="60"/>
      <c r="G23" s="119"/>
      <c r="H23" s="56"/>
      <c r="I23" s="56"/>
      <c r="J23" s="56"/>
      <c r="K23" s="56"/>
      <c r="L23" s="56"/>
      <c r="M23" s="119"/>
      <c r="N23" s="56"/>
      <c r="O23" s="56"/>
      <c r="P23" s="56"/>
      <c r="Q23" s="57"/>
    </row>
    <row r="24" spans="1:17" ht="15" customHeight="1" x14ac:dyDescent="0.25">
      <c r="A24" s="56"/>
      <c r="B24" s="60"/>
      <c r="C24" s="60"/>
      <c r="D24" s="60"/>
      <c r="E24" s="60"/>
      <c r="F24" s="60"/>
      <c r="G24" s="119"/>
      <c r="H24" s="56"/>
      <c r="I24" s="56"/>
      <c r="J24" s="56"/>
      <c r="K24" s="56"/>
      <c r="L24" s="56"/>
      <c r="M24" s="119"/>
      <c r="N24" s="56"/>
      <c r="O24" s="56"/>
      <c r="P24" s="56"/>
      <c r="Q24" s="57"/>
    </row>
    <row r="25" spans="1:17" ht="15" customHeight="1" x14ac:dyDescent="0.25">
      <c r="A25" s="56"/>
      <c r="B25" s="60"/>
      <c r="C25" s="60"/>
      <c r="D25" s="60"/>
      <c r="E25" s="60"/>
      <c r="F25" s="60"/>
      <c r="G25" s="119"/>
      <c r="H25" s="56"/>
      <c r="I25" s="56"/>
      <c r="J25" s="56"/>
      <c r="K25" s="56"/>
      <c r="L25" s="56"/>
      <c r="M25" s="119"/>
      <c r="N25" s="56"/>
      <c r="O25" s="56"/>
      <c r="P25" s="56"/>
      <c r="Q25" s="57"/>
    </row>
    <row r="26" spans="1:17" ht="15" customHeight="1" x14ac:dyDescent="0.25">
      <c r="A26" s="56"/>
      <c r="B26" s="60"/>
      <c r="C26" s="60"/>
      <c r="D26" s="60"/>
      <c r="E26" s="60"/>
      <c r="F26" s="60"/>
      <c r="G26" s="119"/>
      <c r="H26" s="56"/>
      <c r="I26" s="56"/>
      <c r="J26" s="56"/>
      <c r="K26" s="56"/>
      <c r="L26" s="56"/>
      <c r="M26" s="119"/>
      <c r="N26" s="56"/>
      <c r="O26" s="56"/>
      <c r="P26" s="56"/>
      <c r="Q26" s="57"/>
    </row>
    <row r="27" spans="1:17" ht="15" customHeight="1" x14ac:dyDescent="0.25">
      <c r="A27" s="56"/>
      <c r="B27" s="60"/>
      <c r="C27" s="60"/>
      <c r="D27" s="60"/>
      <c r="E27" s="60"/>
      <c r="F27" s="60"/>
      <c r="G27" s="119"/>
      <c r="H27" s="56"/>
      <c r="I27" s="56"/>
      <c r="J27" s="56"/>
      <c r="K27" s="56"/>
      <c r="L27" s="56"/>
      <c r="M27" s="119"/>
      <c r="N27" s="56"/>
      <c r="O27" s="56"/>
      <c r="P27" s="56"/>
      <c r="Q27" s="57"/>
    </row>
    <row r="28" spans="1:17" ht="15" customHeight="1" x14ac:dyDescent="0.25">
      <c r="A28" s="56"/>
      <c r="B28" s="60"/>
      <c r="C28" s="60"/>
      <c r="D28" s="60"/>
      <c r="E28" s="60"/>
      <c r="F28" s="60"/>
      <c r="G28" s="119"/>
      <c r="H28" s="56"/>
      <c r="I28" s="56"/>
      <c r="J28" s="56"/>
      <c r="K28" s="56"/>
      <c r="L28" s="56"/>
      <c r="M28" s="119"/>
      <c r="N28" s="56"/>
      <c r="O28" s="56"/>
      <c r="P28" s="56"/>
      <c r="Q28" s="57"/>
    </row>
    <row r="29" spans="1:17" ht="15" customHeight="1" x14ac:dyDescent="0.25">
      <c r="A29" s="56"/>
      <c r="B29" s="60"/>
      <c r="C29" s="60"/>
      <c r="D29" s="60"/>
      <c r="E29" s="60"/>
      <c r="F29" s="60"/>
      <c r="G29" s="119"/>
      <c r="H29" s="56"/>
      <c r="I29" s="56"/>
      <c r="J29" s="56"/>
      <c r="K29" s="56"/>
      <c r="L29" s="56"/>
      <c r="M29" s="119"/>
      <c r="N29" s="56"/>
      <c r="O29" s="56"/>
      <c r="P29" s="56"/>
      <c r="Q29" s="57"/>
    </row>
    <row r="30" spans="1:17" ht="15" customHeight="1" x14ac:dyDescent="0.25">
      <c r="A30" s="56"/>
      <c r="B30" s="60"/>
      <c r="C30" s="60"/>
      <c r="D30" s="60"/>
      <c r="E30" s="60"/>
      <c r="F30" s="60"/>
      <c r="G30" s="119"/>
      <c r="H30" s="56"/>
      <c r="I30" s="56"/>
      <c r="J30" s="56"/>
      <c r="K30" s="56"/>
      <c r="L30" s="56"/>
      <c r="M30" s="119"/>
      <c r="N30" s="56"/>
      <c r="O30" s="56"/>
      <c r="P30" s="56"/>
      <c r="Q30" s="57"/>
    </row>
    <row r="31" spans="1:17" ht="15" customHeight="1" x14ac:dyDescent="0.25">
      <c r="A31" s="56"/>
      <c r="B31" s="56"/>
      <c r="C31" s="56"/>
      <c r="D31" s="56"/>
      <c r="E31" s="56"/>
      <c r="F31" s="56"/>
      <c r="G31" s="119"/>
      <c r="H31" s="56"/>
      <c r="I31" s="56"/>
      <c r="J31" s="56"/>
      <c r="K31" s="56"/>
      <c r="L31" s="56"/>
      <c r="M31" s="119"/>
      <c r="N31" s="56"/>
      <c r="O31" s="56"/>
      <c r="P31" s="56"/>
      <c r="Q31" s="57"/>
    </row>
    <row r="32" spans="1:17" ht="15" customHeight="1" x14ac:dyDescent="0.25">
      <c r="A32" s="56"/>
      <c r="B32" s="56"/>
      <c r="C32" s="56"/>
      <c r="D32" s="56"/>
      <c r="E32" s="56"/>
      <c r="F32" s="56"/>
      <c r="G32" s="119"/>
      <c r="H32" s="56"/>
      <c r="I32" s="56"/>
      <c r="J32" s="56"/>
      <c r="K32" s="56"/>
      <c r="L32" s="56"/>
      <c r="M32" s="119"/>
      <c r="N32" s="56"/>
      <c r="O32" s="56"/>
      <c r="P32" s="56"/>
      <c r="Q32" s="57"/>
    </row>
    <row r="33" spans="1:259" ht="15" customHeight="1" x14ac:dyDescent="0.25">
      <c r="A33" s="56"/>
      <c r="B33" s="56"/>
      <c r="C33" s="56"/>
      <c r="D33" s="56"/>
      <c r="E33" s="56"/>
      <c r="F33" s="56"/>
      <c r="G33" s="119"/>
      <c r="H33" s="56"/>
      <c r="I33" s="56"/>
      <c r="J33" s="56"/>
      <c r="K33" s="56"/>
      <c r="L33" s="56"/>
      <c r="M33" s="119"/>
      <c r="N33" s="56"/>
      <c r="O33" s="56"/>
      <c r="P33" s="56"/>
      <c r="Q33" s="57"/>
    </row>
    <row r="34" spans="1:259" ht="15" customHeight="1" x14ac:dyDescent="0.25">
      <c r="A34" s="56"/>
      <c r="B34" s="56"/>
      <c r="C34" s="56"/>
      <c r="D34" s="56"/>
      <c r="E34" s="56"/>
      <c r="F34" s="56"/>
      <c r="G34" s="119"/>
      <c r="H34" s="56"/>
      <c r="I34" s="56"/>
      <c r="J34" s="56"/>
      <c r="K34" s="56"/>
      <c r="L34" s="56"/>
      <c r="M34" s="119"/>
      <c r="N34" s="56"/>
      <c r="O34" s="56"/>
      <c r="P34" s="56"/>
      <c r="Q34" s="57"/>
    </row>
    <row r="35" spans="1:259" ht="15" customHeight="1" x14ac:dyDescent="0.25">
      <c r="A35" s="56"/>
      <c r="B35" s="56"/>
      <c r="C35" s="56"/>
      <c r="D35" s="56"/>
      <c r="E35" s="56"/>
      <c r="F35" s="56"/>
      <c r="G35" s="119"/>
      <c r="H35" s="56"/>
      <c r="I35" s="56"/>
      <c r="J35" s="56"/>
      <c r="K35" s="56"/>
      <c r="L35" s="56"/>
      <c r="M35" s="119"/>
      <c r="N35" s="56"/>
      <c r="O35" s="56"/>
      <c r="P35" s="56"/>
      <c r="Q35" s="57"/>
    </row>
    <row r="36" spans="1:259" ht="15" customHeight="1" x14ac:dyDescent="0.25">
      <c r="A36" s="56"/>
      <c r="B36" s="56"/>
      <c r="C36" s="56"/>
      <c r="D36" s="56"/>
      <c r="E36" s="56"/>
      <c r="F36" s="56"/>
      <c r="G36" s="119"/>
      <c r="H36" s="56"/>
      <c r="I36" s="56"/>
      <c r="J36" s="56"/>
      <c r="K36" s="56"/>
      <c r="L36" s="56"/>
      <c r="M36" s="119"/>
      <c r="N36" s="56"/>
      <c r="O36" s="56"/>
      <c r="P36" s="56"/>
      <c r="Q36" s="57"/>
    </row>
    <row r="37" spans="1:259" ht="15" customHeight="1" x14ac:dyDescent="0.25">
      <c r="A37" s="56"/>
      <c r="B37" s="56"/>
      <c r="C37" s="56"/>
      <c r="D37" s="56"/>
      <c r="E37" s="56"/>
      <c r="F37" s="56"/>
      <c r="G37" s="119"/>
      <c r="H37" s="56"/>
      <c r="I37" s="56"/>
      <c r="J37" s="56"/>
      <c r="K37" s="56"/>
      <c r="L37" s="56"/>
      <c r="M37" s="119"/>
      <c r="N37" s="56"/>
      <c r="O37" s="56"/>
      <c r="P37" s="56"/>
      <c r="Q37" s="57"/>
    </row>
    <row r="38" spans="1:259" ht="78" customHeight="1" x14ac:dyDescent="0.25">
      <c r="A38" s="56"/>
      <c r="B38" s="463" t="s">
        <v>253</v>
      </c>
      <c r="C38" s="463"/>
      <c r="D38" s="463"/>
      <c r="E38" s="463"/>
      <c r="F38" s="463"/>
      <c r="G38" s="119"/>
      <c r="H38" s="463" t="s">
        <v>253</v>
      </c>
      <c r="I38" s="463"/>
      <c r="J38" s="463"/>
      <c r="K38" s="463"/>
      <c r="L38" s="463"/>
      <c r="M38" s="119"/>
      <c r="N38" s="463" t="s">
        <v>253</v>
      </c>
      <c r="O38" s="463"/>
      <c r="P38" s="463"/>
      <c r="Q38" s="463"/>
    </row>
    <row r="39" spans="1:259" ht="15" customHeight="1" x14ac:dyDescent="0.25">
      <c r="A39" s="60"/>
      <c r="B39" s="60"/>
      <c r="C39" s="60"/>
      <c r="D39" s="60"/>
      <c r="E39" s="60"/>
      <c r="F39" s="60"/>
      <c r="G39" s="121"/>
      <c r="H39" s="60"/>
      <c r="I39" s="60"/>
      <c r="J39" s="60"/>
      <c r="K39" s="60"/>
      <c r="L39" s="60"/>
      <c r="M39" s="121"/>
      <c r="N39" s="60"/>
      <c r="O39" s="60"/>
      <c r="P39" s="60"/>
      <c r="Q39" s="62"/>
      <c r="R39" s="62"/>
      <c r="S39" s="62"/>
      <c r="T39" s="62"/>
      <c r="U39" s="62"/>
      <c r="V39" s="62"/>
      <c r="W39" s="62"/>
      <c r="X39" s="62"/>
      <c r="Y39" s="62"/>
      <c r="Z39" s="62"/>
      <c r="AA39" s="62"/>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60"/>
      <c r="BU39" s="60"/>
      <c r="BV39" s="60"/>
      <c r="BW39" s="60"/>
      <c r="BX39" s="60"/>
      <c r="BY39" s="60"/>
      <c r="BZ39" s="60"/>
      <c r="CA39" s="60"/>
      <c r="CB39" s="60"/>
      <c r="CC39" s="60"/>
      <c r="CD39" s="60"/>
      <c r="CE39" s="60"/>
      <c r="CF39" s="60"/>
      <c r="CG39" s="60"/>
      <c r="CH39" s="60"/>
      <c r="CI39" s="60"/>
      <c r="CJ39" s="60"/>
      <c r="CK39" s="60"/>
      <c r="CL39" s="60"/>
      <c r="CM39" s="60"/>
      <c r="CN39" s="60"/>
      <c r="CO39" s="60"/>
      <c r="CP39" s="60"/>
      <c r="CQ39" s="60"/>
      <c r="CR39" s="60"/>
      <c r="CS39" s="60"/>
      <c r="CT39" s="60"/>
      <c r="CU39" s="60"/>
      <c r="CV39" s="60"/>
      <c r="CW39" s="60"/>
      <c r="CX39" s="60"/>
      <c r="CY39" s="60"/>
      <c r="CZ39" s="60"/>
      <c r="DA39" s="60"/>
      <c r="DB39" s="60"/>
      <c r="DC39" s="60"/>
      <c r="DD39" s="60"/>
      <c r="DE39" s="60"/>
      <c r="DF39" s="60"/>
      <c r="DG39" s="60"/>
      <c r="DH39" s="60"/>
      <c r="DI39" s="60"/>
      <c r="DJ39" s="60"/>
      <c r="DK39" s="60"/>
      <c r="DL39" s="60"/>
      <c r="DM39" s="60"/>
      <c r="DN39" s="60"/>
      <c r="DO39" s="60"/>
      <c r="DP39" s="60"/>
      <c r="DQ39" s="60"/>
      <c r="DR39" s="60"/>
      <c r="DS39" s="60"/>
      <c r="DT39" s="60"/>
      <c r="DU39" s="60"/>
      <c r="DV39" s="60"/>
      <c r="DW39" s="60"/>
      <c r="DX39" s="60"/>
      <c r="DY39" s="60"/>
      <c r="DZ39" s="60"/>
      <c r="EA39" s="60"/>
      <c r="EB39" s="60"/>
      <c r="EC39" s="60"/>
      <c r="ED39" s="60"/>
      <c r="EE39" s="60"/>
      <c r="EF39" s="60"/>
      <c r="EG39" s="60"/>
      <c r="EH39" s="60"/>
      <c r="EI39" s="60"/>
      <c r="EJ39" s="60"/>
      <c r="EK39" s="60"/>
      <c r="EL39" s="60"/>
      <c r="EM39" s="60"/>
      <c r="EN39" s="60"/>
      <c r="EO39" s="60"/>
      <c r="EP39" s="60"/>
      <c r="EQ39" s="60"/>
      <c r="ER39" s="60"/>
      <c r="ES39" s="60"/>
      <c r="ET39" s="60"/>
      <c r="EU39" s="60"/>
      <c r="EV39" s="60"/>
      <c r="EW39" s="60"/>
      <c r="EX39" s="60"/>
      <c r="EY39" s="60"/>
      <c r="EZ39" s="60"/>
      <c r="FA39" s="60"/>
      <c r="FB39" s="60"/>
      <c r="FC39" s="60"/>
      <c r="FD39" s="60"/>
      <c r="FE39" s="60"/>
      <c r="FF39" s="60"/>
      <c r="FG39" s="60"/>
      <c r="FH39" s="60"/>
      <c r="FI39" s="60"/>
      <c r="FJ39" s="60"/>
      <c r="FK39" s="60"/>
      <c r="FL39" s="60"/>
      <c r="FM39" s="60"/>
      <c r="FN39" s="60"/>
      <c r="FO39" s="60"/>
      <c r="FP39" s="60"/>
      <c r="FQ39" s="60"/>
      <c r="FR39" s="60"/>
      <c r="FS39" s="60"/>
      <c r="FT39" s="60"/>
      <c r="FU39" s="60"/>
      <c r="FV39" s="60"/>
      <c r="FW39" s="60"/>
      <c r="FX39" s="60"/>
      <c r="FY39" s="60"/>
      <c r="FZ39" s="60"/>
      <c r="GA39" s="60"/>
      <c r="GB39" s="60"/>
      <c r="GC39" s="60"/>
      <c r="GD39" s="60"/>
      <c r="GE39" s="60"/>
      <c r="GF39" s="60"/>
      <c r="GG39" s="60"/>
      <c r="GH39" s="60"/>
      <c r="GI39" s="60"/>
      <c r="GJ39" s="60"/>
      <c r="GK39" s="60"/>
      <c r="GL39" s="60"/>
      <c r="GM39" s="60"/>
      <c r="GN39" s="60"/>
      <c r="GO39" s="60"/>
      <c r="GP39" s="60"/>
      <c r="GQ39" s="60"/>
      <c r="GR39" s="60"/>
      <c r="GS39" s="60"/>
      <c r="GT39" s="60"/>
      <c r="GU39" s="60"/>
      <c r="GV39" s="60"/>
      <c r="GW39" s="60"/>
      <c r="GX39" s="60"/>
      <c r="GY39" s="60"/>
      <c r="GZ39" s="60"/>
      <c r="HA39" s="60"/>
      <c r="HB39" s="60"/>
      <c r="HC39" s="60"/>
      <c r="HD39" s="60"/>
      <c r="HE39" s="60"/>
      <c r="HF39" s="60"/>
      <c r="HG39" s="60"/>
      <c r="HH39" s="60"/>
      <c r="HI39" s="60"/>
      <c r="HJ39" s="60"/>
      <c r="HK39" s="60"/>
      <c r="HL39" s="60"/>
      <c r="HM39" s="60"/>
      <c r="HN39" s="60"/>
      <c r="HO39" s="60"/>
      <c r="HP39" s="60"/>
      <c r="HQ39" s="60"/>
      <c r="HR39" s="60"/>
      <c r="HS39" s="60"/>
      <c r="HT39" s="60"/>
      <c r="HU39" s="60"/>
      <c r="HV39" s="60"/>
      <c r="HW39" s="60"/>
      <c r="HX39" s="60"/>
      <c r="HY39" s="60"/>
      <c r="HZ39" s="60"/>
      <c r="IA39" s="60"/>
      <c r="IB39" s="60"/>
      <c r="IC39" s="60"/>
      <c r="ID39" s="60"/>
      <c r="IE39" s="60"/>
      <c r="IF39" s="60"/>
      <c r="IG39" s="60"/>
      <c r="IH39" s="60"/>
      <c r="II39" s="60"/>
      <c r="IJ39" s="60"/>
      <c r="IK39" s="60"/>
      <c r="IL39" s="60"/>
      <c r="IM39" s="60"/>
      <c r="IN39" s="60"/>
      <c r="IO39" s="60"/>
      <c r="IP39" s="60"/>
      <c r="IQ39" s="60"/>
      <c r="IR39" s="60"/>
      <c r="IS39" s="60"/>
      <c r="IT39" s="60"/>
      <c r="IU39" s="60"/>
      <c r="IV39" s="60"/>
      <c r="IW39" s="60"/>
      <c r="IX39" s="60"/>
      <c r="IY39" s="60"/>
    </row>
    <row r="40" spans="1:259" ht="15" customHeight="1" x14ac:dyDescent="0.25">
      <c r="A40" s="60"/>
      <c r="B40" s="60"/>
      <c r="C40" s="60"/>
      <c r="D40" s="60"/>
      <c r="E40" s="60"/>
      <c r="F40" s="60"/>
      <c r="G40" s="121"/>
      <c r="H40" s="60"/>
      <c r="I40" s="60"/>
      <c r="J40" s="60"/>
      <c r="K40" s="60"/>
      <c r="L40" s="60"/>
      <c r="M40" s="121"/>
      <c r="N40" s="60"/>
      <c r="O40" s="60"/>
      <c r="P40" s="60"/>
      <c r="Q40" s="62"/>
      <c r="R40" s="62"/>
      <c r="S40" s="62"/>
      <c r="T40" s="62"/>
      <c r="U40" s="62"/>
      <c r="V40" s="62"/>
      <c r="W40" s="62"/>
      <c r="X40" s="62"/>
      <c r="Y40" s="62"/>
      <c r="Z40" s="62"/>
      <c r="AA40" s="62"/>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60"/>
      <c r="BX40" s="60"/>
      <c r="BY40" s="60"/>
      <c r="BZ40" s="60"/>
      <c r="CA40" s="60"/>
      <c r="CB40" s="60"/>
      <c r="CC40" s="60"/>
      <c r="CD40" s="60"/>
      <c r="CE40" s="60"/>
      <c r="CF40" s="60"/>
      <c r="CG40" s="60"/>
      <c r="CH40" s="60"/>
      <c r="CI40" s="60"/>
      <c r="CJ40" s="60"/>
      <c r="CK40" s="60"/>
      <c r="CL40" s="60"/>
      <c r="CM40" s="60"/>
      <c r="CN40" s="60"/>
      <c r="CO40" s="60"/>
      <c r="CP40" s="60"/>
      <c r="CQ40" s="60"/>
      <c r="CR40" s="60"/>
      <c r="CS40" s="60"/>
      <c r="CT40" s="60"/>
      <c r="CU40" s="60"/>
      <c r="CV40" s="60"/>
      <c r="CW40" s="60"/>
      <c r="CX40" s="60"/>
      <c r="CY40" s="60"/>
      <c r="CZ40" s="60"/>
      <c r="DA40" s="60"/>
      <c r="DB40" s="60"/>
      <c r="DC40" s="60"/>
      <c r="DD40" s="60"/>
      <c r="DE40" s="60"/>
      <c r="DF40" s="60"/>
      <c r="DG40" s="60"/>
      <c r="DH40" s="60"/>
      <c r="DI40" s="60"/>
      <c r="DJ40" s="60"/>
      <c r="DK40" s="60"/>
      <c r="DL40" s="60"/>
      <c r="DM40" s="60"/>
      <c r="DN40" s="60"/>
      <c r="DO40" s="60"/>
      <c r="DP40" s="60"/>
      <c r="DQ40" s="60"/>
      <c r="DR40" s="60"/>
      <c r="DS40" s="60"/>
      <c r="DT40" s="60"/>
      <c r="DU40" s="60"/>
      <c r="DV40" s="60"/>
      <c r="DW40" s="60"/>
      <c r="DX40" s="60"/>
      <c r="DY40" s="60"/>
      <c r="DZ40" s="60"/>
      <c r="EA40" s="60"/>
      <c r="EB40" s="60"/>
      <c r="EC40" s="60"/>
      <c r="ED40" s="60"/>
      <c r="EE40" s="60"/>
      <c r="EF40" s="60"/>
      <c r="EG40" s="60"/>
      <c r="EH40" s="60"/>
      <c r="EI40" s="60"/>
      <c r="EJ40" s="60"/>
      <c r="EK40" s="60"/>
      <c r="EL40" s="60"/>
      <c r="EM40" s="60"/>
      <c r="EN40" s="60"/>
      <c r="EO40" s="60"/>
      <c r="EP40" s="60"/>
      <c r="EQ40" s="60"/>
      <c r="ER40" s="60"/>
      <c r="ES40" s="60"/>
      <c r="ET40" s="60"/>
      <c r="EU40" s="60"/>
      <c r="EV40" s="60"/>
      <c r="EW40" s="60"/>
      <c r="EX40" s="60"/>
      <c r="EY40" s="60"/>
      <c r="EZ40" s="60"/>
      <c r="FA40" s="60"/>
      <c r="FB40" s="60"/>
      <c r="FC40" s="60"/>
      <c r="FD40" s="60"/>
      <c r="FE40" s="60"/>
      <c r="FF40" s="60"/>
      <c r="FG40" s="60"/>
      <c r="FH40" s="60"/>
      <c r="FI40" s="60"/>
      <c r="FJ40" s="60"/>
      <c r="FK40" s="60"/>
      <c r="FL40" s="60"/>
      <c r="FM40" s="60"/>
      <c r="FN40" s="60"/>
      <c r="FO40" s="60"/>
      <c r="FP40" s="60"/>
      <c r="FQ40" s="60"/>
      <c r="FR40" s="60"/>
      <c r="FS40" s="60"/>
      <c r="FT40" s="60"/>
      <c r="FU40" s="60"/>
      <c r="FV40" s="60"/>
      <c r="FW40" s="60"/>
      <c r="FX40" s="60"/>
      <c r="FY40" s="60"/>
      <c r="FZ40" s="60"/>
      <c r="GA40" s="60"/>
      <c r="GB40" s="60"/>
      <c r="GC40" s="60"/>
      <c r="GD40" s="60"/>
      <c r="GE40" s="60"/>
      <c r="GF40" s="60"/>
      <c r="GG40" s="60"/>
      <c r="GH40" s="60"/>
      <c r="GI40" s="60"/>
      <c r="GJ40" s="60"/>
      <c r="GK40" s="60"/>
      <c r="GL40" s="60"/>
      <c r="GM40" s="60"/>
      <c r="GN40" s="60"/>
      <c r="GO40" s="60"/>
      <c r="GP40" s="60"/>
      <c r="GQ40" s="60"/>
      <c r="GR40" s="60"/>
      <c r="GS40" s="60"/>
      <c r="GT40" s="60"/>
      <c r="GU40" s="60"/>
      <c r="GV40" s="60"/>
      <c r="GW40" s="60"/>
      <c r="GX40" s="60"/>
      <c r="GY40" s="60"/>
      <c r="GZ40" s="60"/>
      <c r="HA40" s="60"/>
      <c r="HB40" s="60"/>
      <c r="HC40" s="60"/>
      <c r="HD40" s="60"/>
      <c r="HE40" s="60"/>
      <c r="HF40" s="60"/>
      <c r="HG40" s="60"/>
      <c r="HH40" s="60"/>
      <c r="HI40" s="60"/>
      <c r="HJ40" s="60"/>
      <c r="HK40" s="60"/>
      <c r="HL40" s="60"/>
      <c r="HM40" s="60"/>
      <c r="HN40" s="60"/>
      <c r="HO40" s="60"/>
      <c r="HP40" s="60"/>
      <c r="HQ40" s="60"/>
      <c r="HR40" s="60"/>
      <c r="HS40" s="60"/>
      <c r="HT40" s="60"/>
      <c r="HU40" s="60"/>
      <c r="HV40" s="60"/>
      <c r="HW40" s="60"/>
      <c r="HX40" s="60"/>
      <c r="HY40" s="60"/>
      <c r="HZ40" s="60"/>
      <c r="IA40" s="60"/>
      <c r="IB40" s="60"/>
      <c r="IC40" s="60"/>
      <c r="ID40" s="60"/>
      <c r="IE40" s="60"/>
      <c r="IF40" s="60"/>
      <c r="IG40" s="60"/>
      <c r="IH40" s="60"/>
      <c r="II40" s="60"/>
      <c r="IJ40" s="60"/>
      <c r="IK40" s="60"/>
      <c r="IL40" s="60"/>
      <c r="IM40" s="60"/>
      <c r="IN40" s="60"/>
      <c r="IO40" s="60"/>
      <c r="IP40" s="60"/>
      <c r="IQ40" s="60"/>
      <c r="IR40" s="60"/>
      <c r="IS40" s="60"/>
      <c r="IT40" s="60"/>
      <c r="IU40" s="60"/>
      <c r="IV40" s="60"/>
      <c r="IW40" s="60"/>
      <c r="IX40" s="60"/>
      <c r="IY40" s="60"/>
    </row>
    <row r="41" spans="1:259" ht="15" customHeight="1" x14ac:dyDescent="0.25">
      <c r="A41" s="60"/>
      <c r="B41" s="60"/>
      <c r="C41" s="60"/>
      <c r="D41" s="60"/>
      <c r="E41" s="60"/>
      <c r="F41" s="60"/>
      <c r="G41" s="121"/>
      <c r="H41" s="60"/>
      <c r="I41" s="60"/>
      <c r="J41" s="60"/>
      <c r="K41" s="60"/>
      <c r="L41" s="60"/>
      <c r="M41" s="121"/>
      <c r="N41" s="60"/>
      <c r="O41" s="60"/>
      <c r="P41" s="60"/>
      <c r="Q41" s="62"/>
      <c r="R41" s="62"/>
      <c r="S41" s="62"/>
      <c r="T41" s="62"/>
      <c r="U41" s="62"/>
      <c r="V41" s="62"/>
      <c r="W41" s="62"/>
      <c r="X41" s="62"/>
      <c r="Y41" s="62"/>
      <c r="Z41" s="62"/>
      <c r="AA41" s="62"/>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60"/>
      <c r="DE41" s="60"/>
      <c r="DF41" s="60"/>
      <c r="DG41" s="60"/>
      <c r="DH41" s="60"/>
      <c r="DI41" s="60"/>
      <c r="DJ41" s="60"/>
      <c r="DK41" s="60"/>
      <c r="DL41" s="60"/>
      <c r="DM41" s="60"/>
      <c r="DN41" s="60"/>
      <c r="DO41" s="60"/>
      <c r="DP41" s="60"/>
      <c r="DQ41" s="60"/>
      <c r="DR41" s="60"/>
      <c r="DS41" s="60"/>
      <c r="DT41" s="60"/>
      <c r="DU41" s="60"/>
      <c r="DV41" s="60"/>
      <c r="DW41" s="60"/>
      <c r="DX41" s="60"/>
      <c r="DY41" s="60"/>
      <c r="DZ41" s="60"/>
      <c r="EA41" s="60"/>
      <c r="EB41" s="60"/>
      <c r="EC41" s="60"/>
      <c r="ED41" s="60"/>
      <c r="EE41" s="60"/>
      <c r="EF41" s="60"/>
      <c r="EG41" s="60"/>
      <c r="EH41" s="60"/>
      <c r="EI41" s="60"/>
      <c r="EJ41" s="60"/>
      <c r="EK41" s="60"/>
      <c r="EL41" s="60"/>
      <c r="EM41" s="60"/>
      <c r="EN41" s="60"/>
      <c r="EO41" s="60"/>
      <c r="EP41" s="60"/>
      <c r="EQ41" s="60"/>
      <c r="ER41" s="60"/>
      <c r="ES41" s="60"/>
      <c r="ET41" s="60"/>
      <c r="EU41" s="60"/>
      <c r="EV41" s="60"/>
      <c r="EW41" s="60"/>
      <c r="EX41" s="60"/>
      <c r="EY41" s="60"/>
      <c r="EZ41" s="60"/>
      <c r="FA41" s="60"/>
      <c r="FB41" s="60"/>
      <c r="FC41" s="60"/>
      <c r="FD41" s="60"/>
      <c r="FE41" s="60"/>
      <c r="FF41" s="60"/>
      <c r="FG41" s="60"/>
      <c r="FH41" s="60"/>
      <c r="FI41" s="60"/>
      <c r="FJ41" s="60"/>
      <c r="FK41" s="60"/>
      <c r="FL41" s="60"/>
      <c r="FM41" s="60"/>
      <c r="FN41" s="60"/>
      <c r="FO41" s="60"/>
      <c r="FP41" s="60"/>
      <c r="FQ41" s="60"/>
      <c r="FR41" s="60"/>
      <c r="FS41" s="60"/>
      <c r="FT41" s="60"/>
      <c r="FU41" s="60"/>
      <c r="FV41" s="60"/>
      <c r="FW41" s="60"/>
      <c r="FX41" s="60"/>
      <c r="FY41" s="60"/>
      <c r="FZ41" s="60"/>
      <c r="GA41" s="60"/>
      <c r="GB41" s="60"/>
      <c r="GC41" s="60"/>
      <c r="GD41" s="60"/>
      <c r="GE41" s="60"/>
      <c r="GF41" s="60"/>
      <c r="GG41" s="60"/>
      <c r="GH41" s="60"/>
      <c r="GI41" s="60"/>
      <c r="GJ41" s="60"/>
      <c r="GK41" s="60"/>
      <c r="GL41" s="60"/>
      <c r="GM41" s="60"/>
      <c r="GN41" s="60"/>
      <c r="GO41" s="60"/>
      <c r="GP41" s="60"/>
      <c r="GQ41" s="60"/>
      <c r="GR41" s="60"/>
      <c r="GS41" s="60"/>
      <c r="GT41" s="60"/>
      <c r="GU41" s="60"/>
      <c r="GV41" s="60"/>
      <c r="GW41" s="60"/>
      <c r="GX41" s="60"/>
      <c r="GY41" s="60"/>
      <c r="GZ41" s="60"/>
      <c r="HA41" s="60"/>
      <c r="HB41" s="60"/>
      <c r="HC41" s="60"/>
      <c r="HD41" s="60"/>
      <c r="HE41" s="60"/>
      <c r="HF41" s="60"/>
      <c r="HG41" s="60"/>
      <c r="HH41" s="60"/>
      <c r="HI41" s="60"/>
      <c r="HJ41" s="60"/>
      <c r="HK41" s="60"/>
      <c r="HL41" s="60"/>
      <c r="HM41" s="60"/>
      <c r="HN41" s="60"/>
      <c r="HO41" s="60"/>
      <c r="HP41" s="60"/>
      <c r="HQ41" s="60"/>
      <c r="HR41" s="60"/>
      <c r="HS41" s="60"/>
      <c r="HT41" s="60"/>
      <c r="HU41" s="60"/>
      <c r="HV41" s="60"/>
      <c r="HW41" s="60"/>
      <c r="HX41" s="60"/>
      <c r="HY41" s="60"/>
      <c r="HZ41" s="60"/>
      <c r="IA41" s="60"/>
      <c r="IB41" s="60"/>
      <c r="IC41" s="60"/>
      <c r="ID41" s="60"/>
      <c r="IE41" s="60"/>
      <c r="IF41" s="60"/>
      <c r="IG41" s="60"/>
      <c r="IH41" s="60"/>
      <c r="II41" s="60"/>
      <c r="IJ41" s="60"/>
      <c r="IK41" s="60"/>
      <c r="IL41" s="60"/>
      <c r="IM41" s="60"/>
      <c r="IN41" s="60"/>
      <c r="IO41" s="60"/>
      <c r="IP41" s="60"/>
      <c r="IQ41" s="60"/>
      <c r="IR41" s="60"/>
      <c r="IS41" s="60"/>
      <c r="IT41" s="60"/>
      <c r="IU41" s="60"/>
      <c r="IV41" s="60"/>
      <c r="IW41" s="60"/>
      <c r="IX41" s="60"/>
      <c r="IY41" s="60"/>
    </row>
    <row r="42" spans="1:259" ht="15" customHeight="1" x14ac:dyDescent="0.25">
      <c r="A42" s="60"/>
      <c r="B42" s="60"/>
      <c r="C42" s="60"/>
      <c r="D42" s="60"/>
      <c r="E42" s="60"/>
      <c r="F42" s="60"/>
      <c r="G42" s="121"/>
      <c r="H42" s="60"/>
      <c r="I42" s="60"/>
      <c r="J42" s="60"/>
      <c r="K42" s="60"/>
      <c r="L42" s="60"/>
      <c r="M42" s="121"/>
      <c r="N42" s="60"/>
      <c r="O42" s="60"/>
      <c r="P42" s="60"/>
      <c r="Q42" s="62"/>
      <c r="R42" s="62"/>
      <c r="S42" s="62"/>
      <c r="T42" s="62"/>
      <c r="U42" s="62"/>
      <c r="V42" s="62"/>
      <c r="W42" s="62"/>
      <c r="X42" s="62"/>
      <c r="Y42" s="62"/>
      <c r="Z42" s="62"/>
      <c r="AA42" s="62"/>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60"/>
      <c r="EV42" s="60"/>
      <c r="EW42" s="60"/>
      <c r="EX42" s="60"/>
      <c r="EY42" s="60"/>
      <c r="EZ42" s="60"/>
      <c r="FA42" s="60"/>
      <c r="FB42" s="60"/>
      <c r="FC42" s="60"/>
      <c r="FD42" s="60"/>
      <c r="FE42" s="60"/>
      <c r="FF42" s="60"/>
      <c r="FG42" s="60"/>
      <c r="FH42" s="60"/>
      <c r="FI42" s="60"/>
      <c r="FJ42" s="60"/>
      <c r="FK42" s="60"/>
      <c r="FL42" s="60"/>
      <c r="FM42" s="60"/>
      <c r="FN42" s="60"/>
      <c r="FO42" s="60"/>
      <c r="FP42" s="60"/>
      <c r="FQ42" s="60"/>
      <c r="FR42" s="60"/>
      <c r="FS42" s="60"/>
      <c r="FT42" s="60"/>
      <c r="FU42" s="60"/>
      <c r="FV42" s="60"/>
      <c r="FW42" s="60"/>
      <c r="FX42" s="60"/>
      <c r="FY42" s="60"/>
      <c r="FZ42" s="60"/>
      <c r="GA42" s="60"/>
      <c r="GB42" s="60"/>
      <c r="GC42" s="60"/>
      <c r="GD42" s="60"/>
      <c r="GE42" s="60"/>
      <c r="GF42" s="60"/>
      <c r="GG42" s="60"/>
      <c r="GH42" s="60"/>
      <c r="GI42" s="60"/>
      <c r="GJ42" s="60"/>
      <c r="GK42" s="60"/>
      <c r="GL42" s="60"/>
      <c r="GM42" s="60"/>
      <c r="GN42" s="60"/>
      <c r="GO42" s="60"/>
      <c r="GP42" s="60"/>
      <c r="GQ42" s="60"/>
      <c r="GR42" s="60"/>
      <c r="GS42" s="60"/>
      <c r="GT42" s="60"/>
      <c r="GU42" s="60"/>
      <c r="GV42" s="60"/>
      <c r="GW42" s="60"/>
      <c r="GX42" s="60"/>
      <c r="GY42" s="60"/>
      <c r="GZ42" s="60"/>
      <c r="HA42" s="60"/>
      <c r="HB42" s="60"/>
      <c r="HC42" s="60"/>
      <c r="HD42" s="60"/>
      <c r="HE42" s="60"/>
      <c r="HF42" s="60"/>
      <c r="HG42" s="60"/>
      <c r="HH42" s="60"/>
      <c r="HI42" s="60"/>
      <c r="HJ42" s="60"/>
      <c r="HK42" s="60"/>
      <c r="HL42" s="60"/>
      <c r="HM42" s="60"/>
      <c r="HN42" s="60"/>
      <c r="HO42" s="60"/>
      <c r="HP42" s="60"/>
      <c r="HQ42" s="60"/>
      <c r="HR42" s="60"/>
      <c r="HS42" s="60"/>
      <c r="HT42" s="60"/>
      <c r="HU42" s="60"/>
      <c r="HV42" s="60"/>
      <c r="HW42" s="60"/>
      <c r="HX42" s="60"/>
      <c r="HY42" s="60"/>
      <c r="HZ42" s="60"/>
      <c r="IA42" s="60"/>
      <c r="IB42" s="60"/>
      <c r="IC42" s="60"/>
      <c r="ID42" s="60"/>
      <c r="IE42" s="60"/>
      <c r="IF42" s="60"/>
      <c r="IG42" s="60"/>
      <c r="IH42" s="60"/>
      <c r="II42" s="60"/>
      <c r="IJ42" s="60"/>
      <c r="IK42" s="60"/>
      <c r="IL42" s="60"/>
      <c r="IM42" s="60"/>
      <c r="IN42" s="60"/>
      <c r="IO42" s="60"/>
      <c r="IP42" s="60"/>
      <c r="IQ42" s="60"/>
      <c r="IR42" s="60"/>
      <c r="IS42" s="60"/>
      <c r="IT42" s="60"/>
      <c r="IU42" s="60"/>
      <c r="IV42" s="60"/>
      <c r="IW42" s="60"/>
      <c r="IX42" s="60"/>
      <c r="IY42" s="60"/>
    </row>
    <row r="43" spans="1:259" ht="15" customHeight="1" x14ac:dyDescent="0.25">
      <c r="A43" s="60"/>
      <c r="B43" s="60"/>
      <c r="C43" s="60"/>
      <c r="D43" s="60"/>
      <c r="E43" s="60"/>
      <c r="F43" s="60"/>
      <c r="G43" s="121"/>
      <c r="H43" s="60"/>
      <c r="I43" s="60"/>
      <c r="J43" s="60"/>
      <c r="K43" s="60"/>
      <c r="L43" s="60"/>
      <c r="M43" s="121"/>
      <c r="N43" s="60"/>
      <c r="O43" s="60"/>
      <c r="P43" s="60"/>
      <c r="Q43" s="62"/>
      <c r="R43" s="62"/>
      <c r="S43" s="62"/>
      <c r="T43" s="62"/>
      <c r="U43" s="62"/>
      <c r="V43" s="62"/>
      <c r="W43" s="62"/>
      <c r="X43" s="62"/>
      <c r="Y43" s="62"/>
      <c r="Z43" s="62"/>
      <c r="AA43" s="62"/>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60"/>
      <c r="BX43" s="60"/>
      <c r="BY43" s="60"/>
      <c r="BZ43" s="60"/>
      <c r="CA43" s="60"/>
      <c r="CB43" s="60"/>
      <c r="CC43" s="60"/>
      <c r="CD43" s="60"/>
      <c r="CE43" s="60"/>
      <c r="CF43" s="60"/>
      <c r="CG43" s="60"/>
      <c r="CH43" s="60"/>
      <c r="CI43" s="60"/>
      <c r="CJ43" s="60"/>
      <c r="CK43" s="60"/>
      <c r="CL43" s="60"/>
      <c r="CM43" s="60"/>
      <c r="CN43" s="60"/>
      <c r="CO43" s="60"/>
      <c r="CP43" s="60"/>
      <c r="CQ43" s="60"/>
      <c r="CR43" s="60"/>
      <c r="CS43" s="60"/>
      <c r="CT43" s="60"/>
      <c r="CU43" s="60"/>
      <c r="CV43" s="60"/>
      <c r="CW43" s="60"/>
      <c r="CX43" s="60"/>
      <c r="CY43" s="60"/>
      <c r="CZ43" s="60"/>
      <c r="DA43" s="60"/>
      <c r="DB43" s="60"/>
      <c r="DC43" s="60"/>
      <c r="DD43" s="60"/>
      <c r="DE43" s="60"/>
      <c r="DF43" s="60"/>
      <c r="DG43" s="60"/>
      <c r="DH43" s="60"/>
      <c r="DI43" s="60"/>
      <c r="DJ43" s="60"/>
      <c r="DK43" s="60"/>
      <c r="DL43" s="60"/>
      <c r="DM43" s="60"/>
      <c r="DN43" s="60"/>
      <c r="DO43" s="60"/>
      <c r="DP43" s="60"/>
      <c r="DQ43" s="60"/>
      <c r="DR43" s="60"/>
      <c r="DS43" s="60"/>
      <c r="DT43" s="60"/>
      <c r="DU43" s="60"/>
      <c r="DV43" s="60"/>
      <c r="DW43" s="60"/>
      <c r="DX43" s="60"/>
      <c r="DY43" s="60"/>
      <c r="DZ43" s="60"/>
      <c r="EA43" s="60"/>
      <c r="EB43" s="60"/>
      <c r="EC43" s="60"/>
      <c r="ED43" s="60"/>
      <c r="EE43" s="60"/>
      <c r="EF43" s="60"/>
      <c r="EG43" s="60"/>
      <c r="EH43" s="60"/>
      <c r="EI43" s="60"/>
      <c r="EJ43" s="60"/>
      <c r="EK43" s="60"/>
      <c r="EL43" s="60"/>
      <c r="EM43" s="60"/>
      <c r="EN43" s="60"/>
      <c r="EO43" s="60"/>
      <c r="EP43" s="60"/>
      <c r="EQ43" s="60"/>
      <c r="ER43" s="60"/>
      <c r="ES43" s="60"/>
      <c r="ET43" s="60"/>
      <c r="EU43" s="60"/>
      <c r="EV43" s="60"/>
      <c r="EW43" s="60"/>
      <c r="EX43" s="60"/>
      <c r="EY43" s="60"/>
      <c r="EZ43" s="60"/>
      <c r="FA43" s="60"/>
      <c r="FB43" s="60"/>
      <c r="FC43" s="60"/>
      <c r="FD43" s="60"/>
      <c r="FE43" s="60"/>
      <c r="FF43" s="60"/>
      <c r="FG43" s="60"/>
      <c r="FH43" s="60"/>
      <c r="FI43" s="60"/>
      <c r="FJ43" s="60"/>
      <c r="FK43" s="60"/>
      <c r="FL43" s="60"/>
      <c r="FM43" s="60"/>
      <c r="FN43" s="60"/>
      <c r="FO43" s="60"/>
      <c r="FP43" s="60"/>
      <c r="FQ43" s="60"/>
      <c r="FR43" s="60"/>
      <c r="FS43" s="60"/>
      <c r="FT43" s="60"/>
      <c r="FU43" s="60"/>
      <c r="FV43" s="60"/>
      <c r="FW43" s="60"/>
      <c r="FX43" s="60"/>
      <c r="FY43" s="60"/>
      <c r="FZ43" s="60"/>
      <c r="GA43" s="60"/>
      <c r="GB43" s="60"/>
      <c r="GC43" s="60"/>
      <c r="GD43" s="60"/>
      <c r="GE43" s="60"/>
      <c r="GF43" s="60"/>
      <c r="GG43" s="60"/>
      <c r="GH43" s="60"/>
      <c r="GI43" s="60"/>
      <c r="GJ43" s="60"/>
      <c r="GK43" s="60"/>
      <c r="GL43" s="60"/>
      <c r="GM43" s="60"/>
      <c r="GN43" s="60"/>
      <c r="GO43" s="60"/>
      <c r="GP43" s="60"/>
      <c r="GQ43" s="60"/>
      <c r="GR43" s="60"/>
      <c r="GS43" s="60"/>
      <c r="GT43" s="60"/>
      <c r="GU43" s="60"/>
      <c r="GV43" s="60"/>
      <c r="GW43" s="60"/>
      <c r="GX43" s="60"/>
      <c r="GY43" s="60"/>
      <c r="GZ43" s="60"/>
      <c r="HA43" s="60"/>
      <c r="HB43" s="60"/>
      <c r="HC43" s="60"/>
      <c r="HD43" s="60"/>
      <c r="HE43" s="60"/>
      <c r="HF43" s="60"/>
      <c r="HG43" s="60"/>
      <c r="HH43" s="60"/>
      <c r="HI43" s="60"/>
      <c r="HJ43" s="60"/>
      <c r="HK43" s="60"/>
      <c r="HL43" s="60"/>
      <c r="HM43" s="60"/>
      <c r="HN43" s="60"/>
      <c r="HO43" s="60"/>
      <c r="HP43" s="60"/>
      <c r="HQ43" s="60"/>
      <c r="HR43" s="60"/>
      <c r="HS43" s="60"/>
      <c r="HT43" s="60"/>
      <c r="HU43" s="60"/>
      <c r="HV43" s="60"/>
      <c r="HW43" s="60"/>
      <c r="HX43" s="60"/>
      <c r="HY43" s="60"/>
      <c r="HZ43" s="60"/>
      <c r="IA43" s="60"/>
      <c r="IB43" s="60"/>
      <c r="IC43" s="60"/>
      <c r="ID43" s="60"/>
      <c r="IE43" s="60"/>
      <c r="IF43" s="60"/>
      <c r="IG43" s="60"/>
      <c r="IH43" s="60"/>
      <c r="II43" s="60"/>
      <c r="IJ43" s="60"/>
      <c r="IK43" s="60"/>
      <c r="IL43" s="60"/>
      <c r="IM43" s="60"/>
      <c r="IN43" s="60"/>
      <c r="IO43" s="60"/>
      <c r="IP43" s="60"/>
      <c r="IQ43" s="60"/>
      <c r="IR43" s="60"/>
      <c r="IS43" s="60"/>
      <c r="IT43" s="60"/>
      <c r="IU43" s="60"/>
      <c r="IV43" s="60"/>
      <c r="IW43" s="60"/>
      <c r="IX43" s="60"/>
      <c r="IY43" s="60"/>
    </row>
    <row r="44" spans="1:259" ht="15" customHeight="1" x14ac:dyDescent="0.25">
      <c r="A44" s="60"/>
      <c r="B44" s="60"/>
      <c r="C44" s="60"/>
      <c r="D44" s="60"/>
      <c r="E44" s="60"/>
      <c r="F44" s="60"/>
      <c r="G44" s="121"/>
      <c r="H44" s="60"/>
      <c r="I44" s="60"/>
      <c r="J44" s="60"/>
      <c r="K44" s="60"/>
      <c r="L44" s="60"/>
      <c r="M44" s="121"/>
      <c r="N44" s="60"/>
      <c r="O44" s="60"/>
      <c r="P44" s="60"/>
      <c r="Q44" s="62"/>
      <c r="R44" s="62"/>
      <c r="S44" s="62"/>
      <c r="T44" s="62"/>
      <c r="U44" s="62"/>
      <c r="V44" s="62"/>
      <c r="W44" s="62"/>
      <c r="X44" s="62"/>
      <c r="Y44" s="62"/>
      <c r="Z44" s="62"/>
      <c r="AA44" s="62"/>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c r="CB44" s="60"/>
      <c r="CC44" s="60"/>
      <c r="CD44" s="60"/>
      <c r="CE44" s="60"/>
      <c r="CF44" s="60"/>
      <c r="CG44" s="60"/>
      <c r="CH44" s="60"/>
      <c r="CI44" s="60"/>
      <c r="CJ44" s="60"/>
      <c r="CK44" s="60"/>
      <c r="CL44" s="60"/>
      <c r="CM44" s="60"/>
      <c r="CN44" s="60"/>
      <c r="CO44" s="60"/>
      <c r="CP44" s="60"/>
      <c r="CQ44" s="60"/>
      <c r="CR44" s="60"/>
      <c r="CS44" s="60"/>
      <c r="CT44" s="60"/>
      <c r="CU44" s="60"/>
      <c r="CV44" s="60"/>
      <c r="CW44" s="60"/>
      <c r="CX44" s="60"/>
      <c r="CY44" s="60"/>
      <c r="CZ44" s="60"/>
      <c r="DA44" s="60"/>
      <c r="DB44" s="60"/>
      <c r="DC44" s="60"/>
      <c r="DD44" s="60"/>
      <c r="DE44" s="60"/>
      <c r="DF44" s="60"/>
      <c r="DG44" s="60"/>
      <c r="DH44" s="60"/>
      <c r="DI44" s="60"/>
      <c r="DJ44" s="60"/>
      <c r="DK44" s="60"/>
      <c r="DL44" s="60"/>
      <c r="DM44" s="60"/>
      <c r="DN44" s="60"/>
      <c r="DO44" s="60"/>
      <c r="DP44" s="60"/>
      <c r="DQ44" s="60"/>
      <c r="DR44" s="60"/>
      <c r="DS44" s="60"/>
      <c r="DT44" s="60"/>
      <c r="DU44" s="60"/>
      <c r="DV44" s="60"/>
      <c r="DW44" s="60"/>
      <c r="DX44" s="60"/>
      <c r="DY44" s="60"/>
      <c r="DZ44" s="60"/>
      <c r="EA44" s="60"/>
      <c r="EB44" s="60"/>
      <c r="EC44" s="60"/>
      <c r="ED44" s="60"/>
      <c r="EE44" s="60"/>
      <c r="EF44" s="60"/>
      <c r="EG44" s="60"/>
      <c r="EH44" s="60"/>
      <c r="EI44" s="60"/>
      <c r="EJ44" s="60"/>
      <c r="EK44" s="60"/>
      <c r="EL44" s="60"/>
      <c r="EM44" s="60"/>
      <c r="EN44" s="60"/>
      <c r="EO44" s="60"/>
      <c r="EP44" s="60"/>
      <c r="EQ44" s="60"/>
      <c r="ER44" s="60"/>
      <c r="ES44" s="60"/>
      <c r="ET44" s="60"/>
      <c r="EU44" s="60"/>
      <c r="EV44" s="60"/>
      <c r="EW44" s="60"/>
      <c r="EX44" s="60"/>
      <c r="EY44" s="60"/>
      <c r="EZ44" s="60"/>
      <c r="FA44" s="60"/>
      <c r="FB44" s="60"/>
      <c r="FC44" s="60"/>
      <c r="FD44" s="60"/>
      <c r="FE44" s="60"/>
      <c r="FF44" s="60"/>
      <c r="FG44" s="60"/>
      <c r="FH44" s="60"/>
      <c r="FI44" s="60"/>
      <c r="FJ44" s="60"/>
      <c r="FK44" s="60"/>
      <c r="FL44" s="60"/>
      <c r="FM44" s="60"/>
      <c r="FN44" s="60"/>
      <c r="FO44" s="60"/>
      <c r="FP44" s="60"/>
      <c r="FQ44" s="60"/>
      <c r="FR44" s="60"/>
      <c r="FS44" s="60"/>
      <c r="FT44" s="60"/>
      <c r="FU44" s="60"/>
      <c r="FV44" s="60"/>
      <c r="FW44" s="60"/>
      <c r="FX44" s="60"/>
      <c r="FY44" s="60"/>
      <c r="FZ44" s="60"/>
      <c r="GA44" s="60"/>
      <c r="GB44" s="60"/>
      <c r="GC44" s="60"/>
      <c r="GD44" s="60"/>
      <c r="GE44" s="60"/>
      <c r="GF44" s="60"/>
      <c r="GG44" s="60"/>
      <c r="GH44" s="60"/>
      <c r="GI44" s="60"/>
      <c r="GJ44" s="60"/>
      <c r="GK44" s="60"/>
      <c r="GL44" s="60"/>
      <c r="GM44" s="60"/>
      <c r="GN44" s="60"/>
      <c r="GO44" s="60"/>
      <c r="GP44" s="60"/>
      <c r="GQ44" s="60"/>
      <c r="GR44" s="60"/>
      <c r="GS44" s="60"/>
      <c r="GT44" s="60"/>
      <c r="GU44" s="60"/>
      <c r="GV44" s="60"/>
      <c r="GW44" s="60"/>
      <c r="GX44" s="60"/>
      <c r="GY44" s="60"/>
      <c r="GZ44" s="60"/>
      <c r="HA44" s="60"/>
      <c r="HB44" s="60"/>
      <c r="HC44" s="60"/>
      <c r="HD44" s="60"/>
      <c r="HE44" s="60"/>
      <c r="HF44" s="60"/>
      <c r="HG44" s="60"/>
      <c r="HH44" s="60"/>
      <c r="HI44" s="60"/>
      <c r="HJ44" s="60"/>
      <c r="HK44" s="60"/>
      <c r="HL44" s="60"/>
      <c r="HM44" s="60"/>
      <c r="HN44" s="60"/>
      <c r="HO44" s="60"/>
      <c r="HP44" s="60"/>
      <c r="HQ44" s="60"/>
      <c r="HR44" s="60"/>
      <c r="HS44" s="60"/>
      <c r="HT44" s="60"/>
      <c r="HU44" s="60"/>
      <c r="HV44" s="60"/>
      <c r="HW44" s="60"/>
      <c r="HX44" s="60"/>
      <c r="HY44" s="60"/>
      <c r="HZ44" s="60"/>
      <c r="IA44" s="60"/>
      <c r="IB44" s="60"/>
      <c r="IC44" s="60"/>
      <c r="ID44" s="60"/>
      <c r="IE44" s="60"/>
      <c r="IF44" s="60"/>
      <c r="IG44" s="60"/>
      <c r="IH44" s="60"/>
      <c r="II44" s="60"/>
      <c r="IJ44" s="60"/>
      <c r="IK44" s="60"/>
      <c r="IL44" s="60"/>
      <c r="IM44" s="60"/>
      <c r="IN44" s="60"/>
      <c r="IO44" s="60"/>
      <c r="IP44" s="60"/>
      <c r="IQ44" s="60"/>
      <c r="IR44" s="60"/>
      <c r="IS44" s="60"/>
      <c r="IT44" s="60"/>
      <c r="IU44" s="60"/>
      <c r="IV44" s="60"/>
      <c r="IW44" s="60"/>
      <c r="IX44" s="60"/>
      <c r="IY44" s="60"/>
    </row>
    <row r="45" spans="1:259" ht="15" customHeight="1" x14ac:dyDescent="0.25">
      <c r="G45" s="122"/>
      <c r="M45" s="122"/>
    </row>
    <row r="46" spans="1:259" ht="15" customHeight="1" x14ac:dyDescent="0.25">
      <c r="G46" s="122"/>
      <c r="M46" s="122"/>
    </row>
    <row r="47" spans="1:259" ht="15" customHeight="1" x14ac:dyDescent="0.25">
      <c r="G47" s="122"/>
      <c r="M47" s="122"/>
    </row>
    <row r="48" spans="1:259" ht="15" customHeight="1" x14ac:dyDescent="0.25">
      <c r="G48" s="122"/>
      <c r="M48" s="122"/>
    </row>
    <row r="49" spans="1:259" ht="15" customHeight="1" x14ac:dyDescent="0.25">
      <c r="G49" s="122"/>
      <c r="M49" s="122"/>
    </row>
    <row r="50" spans="1:259" ht="15" customHeight="1" x14ac:dyDescent="0.25">
      <c r="G50" s="122"/>
      <c r="M50" s="122"/>
    </row>
    <row r="51" spans="1:259" ht="15" customHeight="1" x14ac:dyDescent="0.25">
      <c r="G51" s="122"/>
      <c r="M51" s="122"/>
    </row>
    <row r="52" spans="1:259" ht="15" customHeight="1" x14ac:dyDescent="0.25">
      <c r="G52" s="122"/>
      <c r="M52" s="122"/>
    </row>
    <row r="53" spans="1:259" ht="15" customHeight="1" x14ac:dyDescent="0.25">
      <c r="G53" s="122"/>
      <c r="M53" s="122"/>
    </row>
    <row r="54" spans="1:259" ht="15" customHeight="1" x14ac:dyDescent="0.25">
      <c r="G54" s="122"/>
      <c r="M54" s="122"/>
    </row>
    <row r="55" spans="1:259" s="148" customFormat="1" ht="77.25" customHeight="1" x14ac:dyDescent="0.25">
      <c r="A55" s="167"/>
      <c r="B55" s="462" t="s">
        <v>254</v>
      </c>
      <c r="C55" s="462"/>
      <c r="D55" s="462"/>
      <c r="E55" s="462"/>
      <c r="F55" s="462"/>
      <c r="G55" s="122"/>
      <c r="H55" s="462" t="s">
        <v>254</v>
      </c>
      <c r="I55" s="462"/>
      <c r="J55" s="462"/>
      <c r="K55" s="462"/>
      <c r="L55" s="462"/>
      <c r="M55" s="122"/>
      <c r="N55" s="462" t="s">
        <v>254</v>
      </c>
      <c r="O55" s="462"/>
      <c r="P55" s="462"/>
      <c r="Q55" s="462"/>
      <c r="R55" s="168"/>
      <c r="S55" s="168"/>
      <c r="T55" s="168"/>
      <c r="U55" s="168"/>
      <c r="V55" s="168"/>
      <c r="W55" s="168"/>
      <c r="X55" s="168"/>
      <c r="Y55" s="168"/>
      <c r="Z55" s="168"/>
      <c r="AA55" s="168"/>
      <c r="AB55" s="167"/>
      <c r="AC55" s="167"/>
      <c r="AD55" s="167"/>
      <c r="AE55" s="167"/>
      <c r="AF55" s="167"/>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c r="BF55" s="167"/>
      <c r="BG55" s="167"/>
      <c r="BH55" s="167"/>
      <c r="BI55" s="167"/>
      <c r="BJ55" s="167"/>
      <c r="BK55" s="167"/>
      <c r="BL55" s="167"/>
      <c r="BM55" s="167"/>
      <c r="BN55" s="167"/>
      <c r="BO55" s="167"/>
      <c r="BP55" s="167"/>
      <c r="BQ55" s="167"/>
      <c r="BR55" s="167"/>
      <c r="BS55" s="167"/>
      <c r="BT55" s="167"/>
      <c r="BU55" s="167"/>
      <c r="BV55" s="167"/>
      <c r="BW55" s="167"/>
      <c r="BX55" s="167"/>
      <c r="BY55" s="167"/>
      <c r="BZ55" s="167"/>
      <c r="CA55" s="167"/>
      <c r="CB55" s="167"/>
      <c r="CC55" s="167"/>
      <c r="CD55" s="167"/>
      <c r="CE55" s="167"/>
      <c r="CF55" s="167"/>
      <c r="CG55" s="167"/>
      <c r="CH55" s="167"/>
      <c r="CI55" s="167"/>
      <c r="CJ55" s="167"/>
      <c r="CK55" s="167"/>
      <c r="CL55" s="167"/>
      <c r="CM55" s="167"/>
      <c r="CN55" s="167"/>
      <c r="CO55" s="167"/>
      <c r="CP55" s="167"/>
      <c r="CQ55" s="167"/>
      <c r="CR55" s="167"/>
      <c r="CS55" s="167"/>
      <c r="CT55" s="167"/>
      <c r="CU55" s="167"/>
      <c r="CV55" s="167"/>
      <c r="CW55" s="167"/>
      <c r="CX55" s="167"/>
      <c r="CY55" s="167"/>
      <c r="CZ55" s="167"/>
      <c r="DA55" s="167"/>
      <c r="DB55" s="167"/>
      <c r="DC55" s="167"/>
      <c r="DD55" s="167"/>
      <c r="DE55" s="167"/>
      <c r="DF55" s="167"/>
      <c r="DG55" s="167"/>
      <c r="DH55" s="167"/>
      <c r="DI55" s="167"/>
      <c r="DJ55" s="167"/>
      <c r="DK55" s="167"/>
      <c r="DL55" s="167"/>
      <c r="DM55" s="167"/>
      <c r="DN55" s="167"/>
      <c r="DO55" s="167"/>
      <c r="DP55" s="167"/>
      <c r="DQ55" s="167"/>
      <c r="DR55" s="167"/>
      <c r="DS55" s="167"/>
      <c r="DT55" s="167"/>
      <c r="DU55" s="167"/>
      <c r="DV55" s="167"/>
      <c r="DW55" s="167"/>
      <c r="DX55" s="167"/>
      <c r="DY55" s="167"/>
      <c r="DZ55" s="167"/>
      <c r="EA55" s="167"/>
      <c r="EB55" s="167"/>
      <c r="EC55" s="167"/>
      <c r="ED55" s="167"/>
      <c r="EE55" s="167"/>
      <c r="EF55" s="167"/>
      <c r="EG55" s="167"/>
      <c r="EH55" s="167"/>
      <c r="EI55" s="167"/>
      <c r="EJ55" s="167"/>
      <c r="EK55" s="167"/>
      <c r="EL55" s="167"/>
      <c r="EM55" s="167"/>
      <c r="EN55" s="167"/>
      <c r="EO55" s="167"/>
      <c r="EP55" s="167"/>
      <c r="EQ55" s="167"/>
      <c r="ER55" s="167"/>
      <c r="ES55" s="167"/>
      <c r="ET55" s="167"/>
      <c r="EU55" s="167"/>
      <c r="EV55" s="167"/>
      <c r="EW55" s="167"/>
      <c r="EX55" s="167"/>
      <c r="EY55" s="167"/>
      <c r="EZ55" s="167"/>
      <c r="FA55" s="167"/>
      <c r="FB55" s="167"/>
      <c r="FC55" s="167"/>
      <c r="FD55" s="167"/>
      <c r="FE55" s="167"/>
      <c r="FF55" s="167"/>
      <c r="FG55" s="167"/>
      <c r="FH55" s="167"/>
      <c r="FI55" s="167"/>
      <c r="FJ55" s="167"/>
      <c r="FK55" s="167"/>
      <c r="FL55" s="167"/>
      <c r="FM55" s="167"/>
      <c r="FN55" s="167"/>
      <c r="FO55" s="167"/>
      <c r="FP55" s="167"/>
      <c r="FQ55" s="167"/>
      <c r="FR55" s="167"/>
      <c r="FS55" s="167"/>
      <c r="FT55" s="167"/>
      <c r="FU55" s="167"/>
      <c r="FV55" s="167"/>
      <c r="FW55" s="167"/>
      <c r="FX55" s="167"/>
      <c r="FY55" s="167"/>
      <c r="FZ55" s="167"/>
      <c r="GA55" s="167"/>
      <c r="GB55" s="167"/>
      <c r="GC55" s="167"/>
      <c r="GD55" s="167"/>
      <c r="GE55" s="167"/>
      <c r="GF55" s="167"/>
      <c r="GG55" s="167"/>
      <c r="GH55" s="167"/>
      <c r="GI55" s="167"/>
      <c r="GJ55" s="167"/>
      <c r="GK55" s="167"/>
      <c r="GL55" s="167"/>
      <c r="GM55" s="167"/>
      <c r="GN55" s="167"/>
      <c r="GO55" s="167"/>
      <c r="GP55" s="167"/>
      <c r="GQ55" s="167"/>
      <c r="GR55" s="167"/>
      <c r="GS55" s="167"/>
      <c r="GT55" s="167"/>
      <c r="GU55" s="167"/>
      <c r="GV55" s="167"/>
      <c r="GW55" s="167"/>
      <c r="GX55" s="167"/>
      <c r="GY55" s="167"/>
      <c r="GZ55" s="167"/>
      <c r="HA55" s="167"/>
      <c r="HB55" s="167"/>
      <c r="HC55" s="167"/>
      <c r="HD55" s="167"/>
      <c r="HE55" s="167"/>
      <c r="HF55" s="167"/>
      <c r="HG55" s="167"/>
      <c r="HH55" s="167"/>
      <c r="HI55" s="167"/>
      <c r="HJ55" s="167"/>
      <c r="HK55" s="167"/>
      <c r="HL55" s="167"/>
      <c r="HM55" s="167"/>
      <c r="HN55" s="167"/>
      <c r="HO55" s="167"/>
      <c r="HP55" s="167"/>
      <c r="HQ55" s="167"/>
      <c r="HR55" s="167"/>
      <c r="HS55" s="167"/>
      <c r="HT55" s="167"/>
      <c r="HU55" s="167"/>
      <c r="HV55" s="167"/>
      <c r="HW55" s="167"/>
      <c r="HX55" s="167"/>
      <c r="HY55" s="167"/>
      <c r="HZ55" s="167"/>
      <c r="IA55" s="167"/>
      <c r="IB55" s="167"/>
      <c r="IC55" s="167"/>
      <c r="ID55" s="167"/>
      <c r="IE55" s="167"/>
      <c r="IF55" s="167"/>
      <c r="IG55" s="167"/>
      <c r="IH55" s="167"/>
      <c r="II55" s="167"/>
      <c r="IJ55" s="167"/>
      <c r="IK55" s="167"/>
      <c r="IL55" s="167"/>
      <c r="IM55" s="167"/>
      <c r="IN55" s="167"/>
      <c r="IO55" s="167"/>
      <c r="IP55" s="167"/>
      <c r="IQ55" s="167"/>
      <c r="IR55" s="167"/>
      <c r="IS55" s="167"/>
      <c r="IT55" s="167"/>
      <c r="IU55" s="167"/>
      <c r="IV55" s="167"/>
      <c r="IW55" s="167"/>
      <c r="IX55" s="167"/>
      <c r="IY55" s="167"/>
    </row>
    <row r="56" spans="1:259" ht="15" hidden="1" customHeight="1" x14ac:dyDescent="0.25"/>
  </sheetData>
  <sheetProtection password="C66B" sheet="1" objects="1" scenarios="1" selectLockedCells="1"/>
  <mergeCells count="12">
    <mergeCell ref="N55:Q55"/>
    <mergeCell ref="H55:L55"/>
    <mergeCell ref="B55:F55"/>
    <mergeCell ref="N38:Q38"/>
    <mergeCell ref="H38:L38"/>
    <mergeCell ref="B38:F38"/>
    <mergeCell ref="J2:K2"/>
    <mergeCell ref="O2:P2"/>
    <mergeCell ref="D2:E2"/>
    <mergeCell ref="N1:Q1"/>
    <mergeCell ref="H1:L1"/>
    <mergeCell ref="B1:F1"/>
  </mergeCells>
  <printOptions horizontalCentered="1"/>
  <pageMargins left="1" right="1" top="1" bottom="0.5" header="0" footer="0"/>
  <pageSetup scale="82" orientation="portrait" verticalDpi="2048" r:id="rId1"/>
  <headerFooter alignWithMargins="0">
    <oddHeader>&amp;L&amp;G&amp;C&amp;"Calibri,Bold"Outcome Improvement Calculator:
CHANGE IN LENGTH OF STAY&amp;R&amp;"Verdana,Bold"&amp;14&amp;G</oddHeader>
    <oddFooter>&amp;L&amp;8
For more information on the Performance Improvement Calculator, please contact Anna Blasco at the National Alliance to End Homelessness: ablasco@naeh.org or Megan Kurteff Schatz of Focus Strategies: megan@focusstrategies.net. 
&amp;R&amp;8Page &amp;P of &amp;N</oddFooter>
  </headerFooter>
  <rowBreaks count="3" manualBreakCount="3">
    <brk id="38" max="5" man="1"/>
    <brk id="38" min="7" max="11" man="1"/>
    <brk id="38" min="13" max="16" man="1"/>
  </rowBreaks>
  <colBreaks count="2" manualBreakCount="2">
    <brk id="7" max="1048575" man="1"/>
    <brk id="13" max="1048575"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3557" r:id="rId5" name="Label 5">
              <controlPr defaultSize="0" autoFill="0" autoLine="0" autoPict="0">
                <anchor moveWithCells="1" sizeWithCells="1">
                  <from>
                    <xdr:col>5</xdr:col>
                    <xdr:colOff>57150</xdr:colOff>
                    <xdr:row>6</xdr:row>
                    <xdr:rowOff>180975</xdr:rowOff>
                  </from>
                  <to>
                    <xdr:col>5</xdr:col>
                    <xdr:colOff>1028700</xdr:colOff>
                    <xdr:row>8</xdr:row>
                    <xdr:rowOff>104775</xdr:rowOff>
                  </to>
                </anchor>
              </controlPr>
            </control>
          </mc:Choice>
        </mc:AlternateContent>
        <mc:AlternateContent xmlns:mc="http://schemas.openxmlformats.org/markup-compatibility/2006">
          <mc:Choice Requires="x14">
            <control shapeId="23558" r:id="rId6" name="Label 6">
              <controlPr defaultSize="0" autoFill="0" autoLine="0" autoPict="0">
                <anchor moveWithCells="1" sizeWithCells="1">
                  <from>
                    <xdr:col>10</xdr:col>
                    <xdr:colOff>800100</xdr:colOff>
                    <xdr:row>6</xdr:row>
                    <xdr:rowOff>180975</xdr:rowOff>
                  </from>
                  <to>
                    <xdr:col>11</xdr:col>
                    <xdr:colOff>1009650</xdr:colOff>
                    <xdr:row>8</xdr:row>
                    <xdr:rowOff>104775</xdr:rowOff>
                  </to>
                </anchor>
              </controlPr>
            </control>
          </mc:Choice>
        </mc:AlternateContent>
        <mc:AlternateContent xmlns:mc="http://schemas.openxmlformats.org/markup-compatibility/2006">
          <mc:Choice Requires="x14">
            <control shapeId="23559" r:id="rId7" name="Label 7">
              <controlPr defaultSize="0" autoFill="0" autoLine="0" autoPict="0">
                <anchor moveWithCells="1" sizeWithCells="1">
                  <from>
                    <xdr:col>15</xdr:col>
                    <xdr:colOff>1143000</xdr:colOff>
                    <xdr:row>7</xdr:row>
                    <xdr:rowOff>38100</xdr:rowOff>
                  </from>
                  <to>
                    <xdr:col>16</xdr:col>
                    <xdr:colOff>933450</xdr:colOff>
                    <xdr:row>8</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18</vt:i4>
      </vt:variant>
    </vt:vector>
  </HeadingPairs>
  <TitlesOfParts>
    <vt:vector size="32" baseType="lpstr">
      <vt:lpstr>1a. About the Calculator</vt:lpstr>
      <vt:lpstr>1b. Getting Started</vt:lpstr>
      <vt:lpstr>1c. FAQs</vt:lpstr>
      <vt:lpstr>2.Data Input</vt:lpstr>
      <vt:lpstr>3.Investment Wksht (optional)</vt:lpstr>
      <vt:lpstr>4.Current Outcomes</vt:lpstr>
      <vt:lpstr>5.Current Investments &amp; Costs</vt:lpstr>
      <vt:lpstr>6.Change PH Exits</vt:lpstr>
      <vt:lpstr>7.Change LOS</vt:lpstr>
      <vt:lpstr>8.Change Investments</vt:lpstr>
      <vt:lpstr>9.Change Returns to Hmls</vt:lpstr>
      <vt:lpstr>10.Summary of Changes</vt:lpstr>
      <vt:lpstr>11.Change All Calculator</vt:lpstr>
      <vt:lpstr>Formulas</vt:lpstr>
      <vt:lpstr>'10.Summary of Changes'!Print_Area</vt:lpstr>
      <vt:lpstr>'11.Change All Calculator'!Print_Area</vt:lpstr>
      <vt:lpstr>'1c. FAQs'!Print_Area</vt:lpstr>
      <vt:lpstr>'2.Data Input'!Print_Area</vt:lpstr>
      <vt:lpstr>'4.Current Outcomes'!Print_Area</vt:lpstr>
      <vt:lpstr>'5.Current Investments &amp; Costs'!Print_Area</vt:lpstr>
      <vt:lpstr>'6.Change PH Exits'!Print_Area</vt:lpstr>
      <vt:lpstr>'7.Change LOS'!Print_Area</vt:lpstr>
      <vt:lpstr>'8.Change Investments'!Print_Area</vt:lpstr>
      <vt:lpstr>'9.Change Returns to Hmls'!Print_Area</vt:lpstr>
      <vt:lpstr>'10.Summary of Changes'!Print_Titles</vt:lpstr>
      <vt:lpstr>'11.Change All Calculator'!Print_Titles</vt:lpstr>
      <vt:lpstr>'4.Current Outcomes'!Print_Titles</vt:lpstr>
      <vt:lpstr>'5.Current Investments &amp; Costs'!Print_Titles</vt:lpstr>
      <vt:lpstr>'6.Change PH Exits'!Print_Titles</vt:lpstr>
      <vt:lpstr>'7.Change LOS'!Print_Titles</vt:lpstr>
      <vt:lpstr>'8.Change Investments'!Print_Titles</vt:lpstr>
      <vt:lpstr>'9.Change Returns to Hmls'!Print_Titles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Focus Strategies</dc:creator>
  <cp:lastModifiedBy>Shalom Mulkey</cp:lastModifiedBy>
  <cp:lastPrinted>2013-08-29T16:07:34Z</cp:lastPrinted>
  <dcterms:created xsi:type="dcterms:W3CDTF">2012-07-14T02:26:53Z</dcterms:created>
  <dcterms:modified xsi:type="dcterms:W3CDTF">2017-06-28T18:42:12Z</dcterms:modified>
</cp:coreProperties>
</file>